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kazky\BSK\2018\SPŠE Zochova\Bezbariér + obklady\"/>
    </mc:Choice>
  </mc:AlternateContent>
  <bookViews>
    <workbookView xWindow="0" yWindow="0" windowWidth="17364" windowHeight="10908"/>
  </bookViews>
  <sheets>
    <sheet name="Rekapitulácia stavby" sheetId="1" r:id="rId1"/>
    <sheet name="01 - Rampa pred vstupom" sheetId="2" r:id="rId2"/>
    <sheet name="02 - Oprava obkladu vo WC" sheetId="3" r:id="rId3"/>
  </sheets>
  <definedNames>
    <definedName name="_xlnm.Print_Titles" localSheetId="1">'01 - Rampa pred vstupom'!$119:$119</definedName>
    <definedName name="_xlnm.Print_Titles" localSheetId="2">'02 - Oprava obkladu vo WC'!$119:$119</definedName>
    <definedName name="_xlnm.Print_Titles" localSheetId="0">'Rekapitulácia stavby'!$82:$82</definedName>
    <definedName name="_xlnm.Print_Area" localSheetId="1">'01 - Rampa pred vstupom'!$C$4:$Q$67,'01 - Rampa pred vstupom'!$C$73:$Q$103,'01 - Rampa pred vstupom'!$C$109:$Q$195</definedName>
    <definedName name="_xlnm.Print_Area" localSheetId="2">'02 - Oprava obkladu vo WC'!$C$4:$Q$67,'02 - Oprava obkladu vo WC'!$C$73:$Q$103,'02 - Oprava obkladu vo WC'!$C$109:$Q$175</definedName>
    <definedName name="_xlnm.Print_Area" localSheetId="0">'Rekapitulácia stavby'!$C$4:$AP$67,'Rekapitulácia stavby'!$C$73:$AP$94</definedName>
  </definedNames>
  <calcPr calcId="152511"/>
</workbook>
</file>

<file path=xl/calcChain.xml><?xml version="1.0" encoding="utf-8"?>
<calcChain xmlns="http://schemas.openxmlformats.org/spreadsheetml/2006/main">
  <c r="N175" i="3" l="1"/>
  <c r="AY86" i="1"/>
  <c r="AX86" i="1"/>
  <c r="BI174" i="3"/>
  <c r="BH174" i="3"/>
  <c r="BG174" i="3"/>
  <c r="BE174" i="3"/>
  <c r="AA174" i="3"/>
  <c r="Y174" i="3"/>
  <c r="W174" i="3"/>
  <c r="BK174" i="3"/>
  <c r="N174" i="3"/>
  <c r="BF174" i="3" s="1"/>
  <c r="BI172" i="3"/>
  <c r="BH172" i="3"/>
  <c r="BG172" i="3"/>
  <c r="BE172" i="3"/>
  <c r="AA172" i="3"/>
  <c r="Y172" i="3"/>
  <c r="W172" i="3"/>
  <c r="BK172" i="3"/>
  <c r="N172" i="3"/>
  <c r="BF172" i="3" s="1"/>
  <c r="BI171" i="3"/>
  <c r="BH171" i="3"/>
  <c r="BG171" i="3"/>
  <c r="BE171" i="3"/>
  <c r="AA171" i="3"/>
  <c r="Y171" i="3"/>
  <c r="W171" i="3"/>
  <c r="BK171" i="3"/>
  <c r="N171" i="3"/>
  <c r="BF171" i="3" s="1"/>
  <c r="BI169" i="3"/>
  <c r="BH169" i="3"/>
  <c r="BG169" i="3"/>
  <c r="BE169" i="3"/>
  <c r="AA169" i="3"/>
  <c r="Y169" i="3"/>
  <c r="W169" i="3"/>
  <c r="BK169" i="3"/>
  <c r="N169" i="3"/>
  <c r="BF169" i="3"/>
  <c r="BI166" i="3"/>
  <c r="BH166" i="3"/>
  <c r="BG166" i="3"/>
  <c r="BE166" i="3"/>
  <c r="AA166" i="3"/>
  <c r="Y166" i="3"/>
  <c r="W166" i="3"/>
  <c r="W165" i="3" s="1"/>
  <c r="BK166" i="3"/>
  <c r="N166" i="3"/>
  <c r="BF166" i="3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AA160" i="3" s="1"/>
  <c r="Y163" i="3"/>
  <c r="W163" i="3"/>
  <c r="BK163" i="3"/>
  <c r="N163" i="3"/>
  <c r="BF163" i="3" s="1"/>
  <c r="BI162" i="3"/>
  <c r="BH162" i="3"/>
  <c r="BG162" i="3"/>
  <c r="BE162" i="3"/>
  <c r="AA162" i="3"/>
  <c r="Y162" i="3"/>
  <c r="W162" i="3"/>
  <c r="W160" i="3" s="1"/>
  <c r="BK162" i="3"/>
  <c r="N162" i="3"/>
  <c r="BF162" i="3" s="1"/>
  <c r="BI161" i="3"/>
  <c r="BH161" i="3"/>
  <c r="BG161" i="3"/>
  <c r="BE161" i="3"/>
  <c r="AA161" i="3"/>
  <c r="Y161" i="3"/>
  <c r="W161" i="3"/>
  <c r="BK161" i="3"/>
  <c r="N161" i="3"/>
  <c r="BF161" i="3" s="1"/>
  <c r="BI159" i="3"/>
  <c r="BH159" i="3"/>
  <c r="BG159" i="3"/>
  <c r="BE159" i="3"/>
  <c r="AA159" i="3"/>
  <c r="Y159" i="3"/>
  <c r="W159" i="3"/>
  <c r="BK159" i="3"/>
  <c r="N159" i="3"/>
  <c r="BF159" i="3"/>
  <c r="BI157" i="3"/>
  <c r="BH157" i="3"/>
  <c r="BG157" i="3"/>
  <c r="BE157" i="3"/>
  <c r="AA157" i="3"/>
  <c r="Y157" i="3"/>
  <c r="W157" i="3"/>
  <c r="BK157" i="3"/>
  <c r="N157" i="3"/>
  <c r="BF157" i="3" s="1"/>
  <c r="BI155" i="3"/>
  <c r="BH155" i="3"/>
  <c r="BG155" i="3"/>
  <c r="BE155" i="3"/>
  <c r="AA155" i="3"/>
  <c r="Y155" i="3"/>
  <c r="W155" i="3"/>
  <c r="BK155" i="3"/>
  <c r="N155" i="3"/>
  <c r="BF155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AA147" i="3" s="1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5" i="3"/>
  <c r="BH145" i="3"/>
  <c r="BG145" i="3"/>
  <c r="BE145" i="3"/>
  <c r="AA145" i="3"/>
  <c r="AA144" i="3" s="1"/>
  <c r="Y145" i="3"/>
  <c r="Y144" i="3" s="1"/>
  <c r="W145" i="3"/>
  <c r="W144" i="3" s="1"/>
  <c r="BK145" i="3"/>
  <c r="BK144" i="3"/>
  <c r="N144" i="3" s="1"/>
  <c r="N89" i="3" s="1"/>
  <c r="N145" i="3"/>
  <c r="BF145" i="3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5" i="3"/>
  <c r="BH135" i="3"/>
  <c r="BG135" i="3"/>
  <c r="BE135" i="3"/>
  <c r="AA135" i="3"/>
  <c r="Y135" i="3"/>
  <c r="W135" i="3"/>
  <c r="BK135" i="3"/>
  <c r="N135" i="3"/>
  <c r="BF135" i="3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0" i="3"/>
  <c r="BH130" i="3"/>
  <c r="BG130" i="3"/>
  <c r="BE130" i="3"/>
  <c r="AA130" i="3"/>
  <c r="Y130" i="3"/>
  <c r="W130" i="3"/>
  <c r="BK130" i="3"/>
  <c r="N130" i="3"/>
  <c r="BF130" i="3" s="1"/>
  <c r="BI128" i="3"/>
  <c r="BH128" i="3"/>
  <c r="BG128" i="3"/>
  <c r="BE128" i="3"/>
  <c r="AA128" i="3"/>
  <c r="Y128" i="3"/>
  <c r="W128" i="3"/>
  <c r="W127" i="3" s="1"/>
  <c r="W121" i="3" s="1"/>
  <c r="BK128" i="3"/>
  <c r="N128" i="3"/>
  <c r="BF128" i="3" s="1"/>
  <c r="BI123" i="3"/>
  <c r="BH123" i="3"/>
  <c r="BG123" i="3"/>
  <c r="BE123" i="3"/>
  <c r="AA123" i="3"/>
  <c r="AA122" i="3"/>
  <c r="Y123" i="3"/>
  <c r="Y122" i="3" s="1"/>
  <c r="W123" i="3"/>
  <c r="W122" i="3"/>
  <c r="BK123" i="3"/>
  <c r="BK122" i="3" s="1"/>
  <c r="N123" i="3"/>
  <c r="BF123" i="3" s="1"/>
  <c r="M117" i="3"/>
  <c r="F116" i="3"/>
  <c r="F114" i="3"/>
  <c r="F11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BH96" i="3"/>
  <c r="BG96" i="3"/>
  <c r="BE96" i="3"/>
  <c r="M81" i="3"/>
  <c r="F80" i="3"/>
  <c r="F78" i="3"/>
  <c r="F76" i="3"/>
  <c r="O18" i="3"/>
  <c r="E18" i="3"/>
  <c r="M80" i="3" s="1"/>
  <c r="O17" i="3"/>
  <c r="O15" i="3"/>
  <c r="E15" i="3"/>
  <c r="F81" i="3" s="1"/>
  <c r="F117" i="3"/>
  <c r="O14" i="3"/>
  <c r="O9" i="3"/>
  <c r="F6" i="3"/>
  <c r="F111" i="3" s="1"/>
  <c r="N195" i="2"/>
  <c r="AY85" i="1"/>
  <c r="AX85" i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/>
  <c r="BI182" i="2"/>
  <c r="BH182" i="2"/>
  <c r="BG182" i="2"/>
  <c r="BE182" i="2"/>
  <c r="AA182" i="2"/>
  <c r="Y182" i="2"/>
  <c r="W182" i="2"/>
  <c r="BK182" i="2"/>
  <c r="N182" i="2"/>
  <c r="BF182" i="2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 s="1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 s="1"/>
  <c r="BI173" i="2"/>
  <c r="BH173" i="2"/>
  <c r="BG173" i="2"/>
  <c r="BE173" i="2"/>
  <c r="AA173" i="2"/>
  <c r="Y173" i="2"/>
  <c r="W173" i="2"/>
  <c r="BK173" i="2"/>
  <c r="N173" i="2"/>
  <c r="BF173" i="2"/>
  <c r="BI171" i="2"/>
  <c r="BH171" i="2"/>
  <c r="BG171" i="2"/>
  <c r="BE171" i="2"/>
  <c r="AA171" i="2"/>
  <c r="Y171" i="2"/>
  <c r="W171" i="2"/>
  <c r="BK171" i="2"/>
  <c r="N171" i="2"/>
  <c r="BF171" i="2" s="1"/>
  <c r="BI169" i="2"/>
  <c r="BH169" i="2"/>
  <c r="BG169" i="2"/>
  <c r="BE169" i="2"/>
  <c r="AA169" i="2"/>
  <c r="Y169" i="2"/>
  <c r="W169" i="2"/>
  <c r="W167" i="2" s="1"/>
  <c r="BK169" i="2"/>
  <c r="N169" i="2"/>
  <c r="BF169" i="2"/>
  <c r="BI168" i="2"/>
  <c r="BH168" i="2"/>
  <c r="BG168" i="2"/>
  <c r="BE168" i="2"/>
  <c r="AA168" i="2"/>
  <c r="AA167" i="2" s="1"/>
  <c r="Y168" i="2"/>
  <c r="W168" i="2"/>
  <c r="BK168" i="2"/>
  <c r="N168" i="2"/>
  <c r="BF168" i="2"/>
  <c r="BI165" i="2"/>
  <c r="BH165" i="2"/>
  <c r="BG165" i="2"/>
  <c r="BE165" i="2"/>
  <c r="AA165" i="2"/>
  <c r="AA164" i="2"/>
  <c r="Y165" i="2"/>
  <c r="Y164" i="2" s="1"/>
  <c r="W165" i="2"/>
  <c r="W164" i="2"/>
  <c r="BK165" i="2"/>
  <c r="BK164" i="2" s="1"/>
  <c r="N164" i="2" s="1"/>
  <c r="N90" i="2" s="1"/>
  <c r="N165" i="2"/>
  <c r="BF165" i="2" s="1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5" i="2"/>
  <c r="BH155" i="2"/>
  <c r="BG155" i="2"/>
  <c r="BE155" i="2"/>
  <c r="AA155" i="2"/>
  <c r="Y155" i="2"/>
  <c r="W155" i="2"/>
  <c r="BK155" i="2"/>
  <c r="N155" i="2"/>
  <c r="BF155" i="2" s="1"/>
  <c r="BI153" i="2"/>
  <c r="BH153" i="2"/>
  <c r="BG153" i="2"/>
  <c r="BE153" i="2"/>
  <c r="AA153" i="2"/>
  <c r="Y153" i="2"/>
  <c r="W153" i="2"/>
  <c r="BK153" i="2"/>
  <c r="N153" i="2"/>
  <c r="BF153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7" i="2"/>
  <c r="BH147" i="2"/>
  <c r="BG147" i="2"/>
  <c r="BE147" i="2"/>
  <c r="AA147" i="2"/>
  <c r="Y147" i="2"/>
  <c r="W147" i="2"/>
  <c r="BK147" i="2"/>
  <c r="N147" i="2"/>
  <c r="BF147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 s="1"/>
  <c r="BI142" i="2"/>
  <c r="BH142" i="2"/>
  <c r="BG142" i="2"/>
  <c r="BE142" i="2"/>
  <c r="AA142" i="2"/>
  <c r="Y142" i="2"/>
  <c r="W142" i="2"/>
  <c r="W141" i="2" s="1"/>
  <c r="BK142" i="2"/>
  <c r="N142" i="2"/>
  <c r="BF142" i="2"/>
  <c r="BI139" i="2"/>
  <c r="BH139" i="2"/>
  <c r="BG139" i="2"/>
  <c r="BE139" i="2"/>
  <c r="AA139" i="2"/>
  <c r="Y139" i="2"/>
  <c r="W139" i="2"/>
  <c r="BK139" i="2"/>
  <c r="N139" i="2"/>
  <c r="BF139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W132" i="2" s="1"/>
  <c r="BK136" i="2"/>
  <c r="N136" i="2"/>
  <c r="BF136" i="2"/>
  <c r="BI134" i="2"/>
  <c r="BH134" i="2"/>
  <c r="BG134" i="2"/>
  <c r="BE134" i="2"/>
  <c r="AA134" i="2"/>
  <c r="AA132" i="2" s="1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7" i="2"/>
  <c r="BH127" i="2"/>
  <c r="BG127" i="2"/>
  <c r="BE127" i="2"/>
  <c r="AA127" i="2"/>
  <c r="Y127" i="2"/>
  <c r="Y122" i="2" s="1"/>
  <c r="W127" i="2"/>
  <c r="BK127" i="2"/>
  <c r="N127" i="2"/>
  <c r="BF127" i="2"/>
  <c r="BI125" i="2"/>
  <c r="BH125" i="2"/>
  <c r="BG125" i="2"/>
  <c r="BE125" i="2"/>
  <c r="AA125" i="2"/>
  <c r="Y125" i="2"/>
  <c r="W125" i="2"/>
  <c r="BK125" i="2"/>
  <c r="N125" i="2"/>
  <c r="BF125" i="2" s="1"/>
  <c r="BI123" i="2"/>
  <c r="BH123" i="2"/>
  <c r="BG123" i="2"/>
  <c r="BE123" i="2"/>
  <c r="AA123" i="2"/>
  <c r="Y123" i="2"/>
  <c r="W123" i="2"/>
  <c r="BK123" i="2"/>
  <c r="BK122" i="2"/>
  <c r="N123" i="2"/>
  <c r="BF123" i="2" s="1"/>
  <c r="M117" i="2"/>
  <c r="F116" i="2"/>
  <c r="F114" i="2"/>
  <c r="F11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M81" i="2"/>
  <c r="F80" i="2"/>
  <c r="F78" i="2"/>
  <c r="F76" i="2"/>
  <c r="O18" i="2"/>
  <c r="E18" i="2"/>
  <c r="M80" i="2" s="1"/>
  <c r="M116" i="2"/>
  <c r="O17" i="2"/>
  <c r="O15" i="2"/>
  <c r="E15" i="2"/>
  <c r="F81" i="2" s="1"/>
  <c r="F117" i="2"/>
  <c r="O14" i="2"/>
  <c r="O9" i="2"/>
  <c r="M78" i="2" s="1"/>
  <c r="F6" i="2"/>
  <c r="F75" i="2" s="1"/>
  <c r="F111" i="2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C91" i="1"/>
  <c r="CH91" i="1"/>
  <c r="CB91" i="1"/>
  <c r="CG91" i="1"/>
  <c r="CA91" i="1"/>
  <c r="CF91" i="1"/>
  <c r="BZ91" i="1"/>
  <c r="CE91" i="1"/>
  <c r="CK90" i="1"/>
  <c r="CJ90" i="1"/>
  <c r="CI90" i="1"/>
  <c r="CC90" i="1"/>
  <c r="CH90" i="1"/>
  <c r="CB90" i="1"/>
  <c r="CG90" i="1"/>
  <c r="CA90" i="1"/>
  <c r="CF90" i="1"/>
  <c r="BZ90" i="1"/>
  <c r="CE90" i="1"/>
  <c r="CK89" i="1"/>
  <c r="CJ89" i="1"/>
  <c r="CI89" i="1"/>
  <c r="CH89" i="1"/>
  <c r="CG89" i="1"/>
  <c r="CF89" i="1"/>
  <c r="BZ89" i="1"/>
  <c r="CE89" i="1"/>
  <c r="AM80" i="1"/>
  <c r="L80" i="1"/>
  <c r="AM79" i="1"/>
  <c r="L79" i="1"/>
  <c r="AM77" i="1"/>
  <c r="L77" i="1"/>
  <c r="L75" i="1"/>
  <c r="L74" i="1"/>
  <c r="AA146" i="3" l="1"/>
  <c r="H36" i="3"/>
  <c r="BD86" i="1" s="1"/>
  <c r="BK147" i="3"/>
  <c r="Y160" i="3"/>
  <c r="AA165" i="3"/>
  <c r="BK165" i="3"/>
  <c r="N165" i="3" s="1"/>
  <c r="N93" i="3" s="1"/>
  <c r="H34" i="3"/>
  <c r="BB86" i="1" s="1"/>
  <c r="AA127" i="3"/>
  <c r="AA121" i="3" s="1"/>
  <c r="W147" i="3"/>
  <c r="W146" i="3" s="1"/>
  <c r="W120" i="3" s="1"/>
  <c r="AU86" i="1" s="1"/>
  <c r="Y165" i="3"/>
  <c r="BK127" i="3"/>
  <c r="N127" i="3" s="1"/>
  <c r="N88" i="3" s="1"/>
  <c r="M32" i="3"/>
  <c r="AV86" i="1" s="1"/>
  <c r="Y181" i="2"/>
  <c r="M32" i="2"/>
  <c r="AV85" i="1" s="1"/>
  <c r="W181" i="2"/>
  <c r="W166" i="2" s="1"/>
  <c r="BK181" i="2"/>
  <c r="N181" i="2" s="1"/>
  <c r="N93" i="2" s="1"/>
  <c r="H36" i="2"/>
  <c r="BD85" i="1" s="1"/>
  <c r="BD84" i="1" s="1"/>
  <c r="W35" i="1" s="1"/>
  <c r="AA181" i="2"/>
  <c r="AA166" i="2" s="1"/>
  <c r="BK167" i="2"/>
  <c r="BK141" i="2"/>
  <c r="N141" i="2" s="1"/>
  <c r="N89" i="2" s="1"/>
  <c r="AA122" i="2"/>
  <c r="W122" i="2"/>
  <c r="Y141" i="2"/>
  <c r="F75" i="3"/>
  <c r="M114" i="2"/>
  <c r="M116" i="3"/>
  <c r="N167" i="2"/>
  <c r="N92" i="2" s="1"/>
  <c r="Y132" i="2"/>
  <c r="N147" i="3"/>
  <c r="N91" i="3" s="1"/>
  <c r="N122" i="2"/>
  <c r="N87" i="2" s="1"/>
  <c r="BK121" i="2"/>
  <c r="Y127" i="3"/>
  <c r="Y121" i="3" s="1"/>
  <c r="Y120" i="3" s="1"/>
  <c r="H34" i="2"/>
  <c r="BB85" i="1" s="1"/>
  <c r="M78" i="3"/>
  <c r="M114" i="3"/>
  <c r="H35" i="2"/>
  <c r="BC85" i="1" s="1"/>
  <c r="W121" i="2"/>
  <c r="Y167" i="2"/>
  <c r="Y166" i="2" s="1"/>
  <c r="N122" i="3"/>
  <c r="N87" i="3" s="1"/>
  <c r="BK121" i="3"/>
  <c r="AA141" i="2"/>
  <c r="AA121" i="2" s="1"/>
  <c r="H32" i="3"/>
  <c r="AZ86" i="1" s="1"/>
  <c r="H32" i="2"/>
  <c r="AZ85" i="1" s="1"/>
  <c r="BK132" i="2"/>
  <c r="N132" i="2" s="1"/>
  <c r="N88" i="2" s="1"/>
  <c r="H35" i="3"/>
  <c r="BC86" i="1" s="1"/>
  <c r="Y147" i="3"/>
  <c r="Y146" i="3" s="1"/>
  <c r="BK160" i="3"/>
  <c r="N160" i="3" s="1"/>
  <c r="N92" i="3" s="1"/>
  <c r="AA120" i="3" l="1"/>
  <c r="BB84" i="1"/>
  <c r="W120" i="2"/>
  <c r="AU85" i="1" s="1"/>
  <c r="Y121" i="2"/>
  <c r="Y120" i="2" s="1"/>
  <c r="AA120" i="2"/>
  <c r="BK166" i="2"/>
  <c r="N166" i="2" s="1"/>
  <c r="N91" i="2" s="1"/>
  <c r="AZ84" i="1"/>
  <c r="AV84" i="1" s="1"/>
  <c r="W33" i="1"/>
  <c r="AX84" i="1"/>
  <c r="N121" i="3"/>
  <c r="N86" i="3" s="1"/>
  <c r="N121" i="2"/>
  <c r="N86" i="2" s="1"/>
  <c r="AU84" i="1"/>
  <c r="BC84" i="1"/>
  <c r="BK146" i="3"/>
  <c r="N146" i="3" s="1"/>
  <c r="N90" i="3" s="1"/>
  <c r="BK120" i="3" l="1"/>
  <c r="N120" i="3" s="1"/>
  <c r="N85" i="3" s="1"/>
  <c r="N100" i="3" s="1"/>
  <c r="BF100" i="3" s="1"/>
  <c r="BK120" i="2"/>
  <c r="N120" i="2" s="1"/>
  <c r="N85" i="2" s="1"/>
  <c r="N100" i="2" s="1"/>
  <c r="BF100" i="2" s="1"/>
  <c r="W34" i="1"/>
  <c r="AY84" i="1"/>
  <c r="N99" i="3" l="1"/>
  <c r="BF99" i="3" s="1"/>
  <c r="M27" i="3"/>
  <c r="N98" i="3"/>
  <c r="BF98" i="3" s="1"/>
  <c r="N101" i="3"/>
  <c r="BF101" i="3" s="1"/>
  <c r="N96" i="3"/>
  <c r="N97" i="3"/>
  <c r="BF97" i="3" s="1"/>
  <c r="N98" i="2"/>
  <c r="BF98" i="2" s="1"/>
  <c r="N99" i="2"/>
  <c r="BF99" i="2" s="1"/>
  <c r="M27" i="2"/>
  <c r="N101" i="2"/>
  <c r="BF101" i="2" s="1"/>
  <c r="N96" i="2"/>
  <c r="N95" i="2" s="1"/>
  <c r="N97" i="2"/>
  <c r="BF97" i="2" s="1"/>
  <c r="BF96" i="3"/>
  <c r="N95" i="3" l="1"/>
  <c r="M28" i="3" s="1"/>
  <c r="BF96" i="2"/>
  <c r="H33" i="2" s="1"/>
  <c r="BA85" i="1" s="1"/>
  <c r="M28" i="2"/>
  <c r="L103" i="2"/>
  <c r="H33" i="3"/>
  <c r="BA86" i="1" s="1"/>
  <c r="M33" i="3"/>
  <c r="AW86" i="1" s="1"/>
  <c r="AT86" i="1" s="1"/>
  <c r="L103" i="3" l="1"/>
  <c r="M33" i="2"/>
  <c r="AW85" i="1" s="1"/>
  <c r="AT85" i="1" s="1"/>
  <c r="AS86" i="1"/>
  <c r="M30" i="3"/>
  <c r="AS85" i="1"/>
  <c r="M30" i="2"/>
  <c r="BA84" i="1"/>
  <c r="AS84" i="1" l="1"/>
  <c r="AG85" i="1"/>
  <c r="L38" i="2"/>
  <c r="AW84" i="1"/>
  <c r="W32" i="1"/>
  <c r="AG86" i="1"/>
  <c r="AN86" i="1" s="1"/>
  <c r="L38" i="3"/>
  <c r="AK32" i="1" l="1"/>
  <c r="AT84" i="1"/>
  <c r="AG84" i="1"/>
  <c r="AN85" i="1"/>
  <c r="AG92" i="1" l="1"/>
  <c r="AG90" i="1"/>
  <c r="AG91" i="1"/>
  <c r="AN84" i="1"/>
  <c r="AK26" i="1"/>
  <c r="AG89" i="1"/>
  <c r="AG88" i="1" l="1"/>
  <c r="CD89" i="1"/>
  <c r="AV89" i="1"/>
  <c r="BY89" i="1" s="1"/>
  <c r="CD91" i="1"/>
  <c r="AV91" i="1"/>
  <c r="BY91" i="1" s="1"/>
  <c r="CD90" i="1"/>
  <c r="AV90" i="1"/>
  <c r="BY90" i="1" s="1"/>
  <c r="CD92" i="1"/>
  <c r="AV92" i="1"/>
  <c r="BY92" i="1" s="1"/>
  <c r="AN91" i="1" l="1"/>
  <c r="AN92" i="1"/>
  <c r="AN90" i="1"/>
  <c r="AK31" i="1"/>
  <c r="W31" i="1"/>
  <c r="AN89" i="1"/>
  <c r="AK27" i="1"/>
  <c r="AK29" i="1" s="1"/>
  <c r="AK37" i="1" s="1"/>
  <c r="AG94" i="1"/>
  <c r="AN88" i="1" l="1"/>
  <c r="AN94" i="1" s="1"/>
</calcChain>
</file>

<file path=xl/sharedStrings.xml><?xml version="1.0" encoding="utf-8"?>
<sst xmlns="http://schemas.openxmlformats.org/spreadsheetml/2006/main" count="1882" uniqueCount="423">
  <si>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</si>
  <si>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</si>
  <si>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</si>
  <si>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</si>
  <si>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</si>
  <si>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</si>
  <si>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</si>
  <si>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</si>
  <si>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</si>
  <si>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</si>
  <si>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</si>
  <si>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</si>
  <si>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</si>
  <si>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</si>
  <si>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</si>
  <si>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BSK8-33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</si>
  <si>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</si>
  <si>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</si>
  <si>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SPŠE Zochova ul., Bratislava</t>
  </si>
  <si>
    <t>JKSO:</t>
  </si>
  <si>
    <t>KS:</t>
  </si>
  <si>
    <t>Miesto:</t>
  </si>
  <si>
    <t xml:space="preserve"> </t>
  </si>
  <si>
    <t>Dátum:</t>
  </si>
  <si>
    <t>19. 7. 2018</t>
  </si>
  <si>
    <t>Objednávateľ:</t>
  </si>
  <si>
    <t>IČO:</t>
  </si>
  <si>
    <t>Bratislavský samosprávny kraj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</si>
  <si>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</si>
  <si>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</si>
  <si>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</si>
  <si>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</si>
  <si>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</si>
  <si>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</si>
  <si>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</si>
  <si>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</si>
  <si>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</si>
  <si>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</si>
  <si>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</si>
  <si>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</si>
  <si>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</si>
  <si>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</si>
  <si>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</si>
  <si>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</si>
  <si>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</si>
  <si>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</si>
  <si>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</si>
  <si>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</si>
  <si>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</si>
  <si>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</si>
  <si>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</si>
  <si>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</si>
  <si>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</si>
  <si>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</si>
  <si>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</si>
  <si>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</si>
  <si>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</si>
  <si>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</si>
  <si>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</si>
  <si>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</si>
  <si>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</si>
  <si>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</si>
  <si>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</si>
  <si>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</si>
  <si>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</si>
  <si>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</si>
  <si>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</si>
  <si>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</si>
  <si>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</si>
  <si>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</si>
  <si>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</si>
  <si>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</si>
  <si>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</si>
  <si>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</si>
  <si>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</si>
  <si>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</si>
  <si>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</si>
  <si>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</si>
  <si>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{492d8f28-1481-4828-81f9-fb39786c3f2d}</t>
  </si>
  <si>
    <t>{00000000-0000-0000-0000-000000000000}</t>
  </si>
  <si>
    <t>/</t>
  </si>
  <si>
    <t>01</t>
  </si>
  <si>
    <t>1</t>
  </si>
  <si>
    <t>{58ac6b69-1d34-4edc-96e5-77339867e351}</t>
  </si>
  <si>
    <t>02</t>
  </si>
  <si>
    <t>Oprava obkladu vo WC</t>
  </si>
  <si>
    <t>{a764a08a-e486-46cb-8157-96955383528e}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</si>
  <si>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</si>
  <si>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</si>
  <si>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</si>
  <si>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</si>
  <si>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</si>
  <si>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</si>
  <si>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</si>
  <si>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</si>
  <si>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</si>
  <si>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</si>
  <si>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</si>
  <si>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</si>
  <si>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</si>
  <si>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</si>
  <si>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ppbur</t>
  </si>
  <si>
    <t>7,095</t>
  </si>
  <si>
    <t>2</t>
  </si>
  <si>
    <t>podstup</t>
  </si>
  <si>
    <t>2,437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</si>
  <si>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</si>
  <si>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</si>
  <si>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</si>
  <si>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</si>
  <si>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</si>
  <si>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</si>
  <si>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</si>
  <si>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</si>
  <si>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</si>
  <si>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</si>
  <si>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</si>
  <si>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</si>
  <si>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</si>
  <si>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</si>
  <si>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</si>
  <si>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771 - Podlahy z dlaždíc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</si>
  <si>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</si>
  <si>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</si>
  <si>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</si>
  <si>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</si>
  <si>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</si>
  <si>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</si>
  <si>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</si>
  <si>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</si>
  <si>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</si>
  <si>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</si>
  <si>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</si>
  <si>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</si>
  <si>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</si>
  <si>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</si>
  <si>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</si>
  <si>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</si>
  <si>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</si>
  <si>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</si>
  <si>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</si>
  <si>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</si>
  <si>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</si>
  <si>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</si>
  <si>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</si>
  <si>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</si>
  <si>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</si>
  <si>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430321315.1</t>
  </si>
  <si>
    <t>Schodiskové konštrukcie, betón vodostavebný tr. C 20/25</t>
  </si>
  <si>
    <t>m3</t>
  </si>
  <si>
    <t>4</t>
  </si>
  <si>
    <t>-168779914</t>
  </si>
  <si>
    <t>4*0,9*0,4/2</t>
  </si>
  <si>
    <t>VV</t>
  </si>
  <si>
    <t>430362021</t>
  </si>
  <si>
    <t>Výstuž schodiskových konštrukcií zo zváraných sietí z drôtov typu KARI</t>
  </si>
  <si>
    <t>t</t>
  </si>
  <si>
    <t>1875839102</t>
  </si>
  <si>
    <t>4*0,9*(0,0046)*1,1</t>
  </si>
  <si>
    <t>3</t>
  </si>
  <si>
    <t>431351121</t>
  </si>
  <si>
    <t>Debnenie do 4 m výšky - podest a podstupňových dosiek pôdorysne priamočiarych zhotovenie</t>
  </si>
  <si>
    <t>m2</t>
  </si>
  <si>
    <t>1962967308</t>
  </si>
  <si>
    <t>0,4*4/2</t>
  </si>
  <si>
    <t>431351122</t>
  </si>
  <si>
    <t>Debnenie do 4 m výšky - podest a podstupňových dosiek pôdorysne priamočiarych odstránenie</t>
  </si>
  <si>
    <t>1448696100</t>
  </si>
  <si>
    <t>5</t>
  </si>
  <si>
    <t>431351199.1</t>
  </si>
  <si>
    <t>Príplatok za použitie debnenia s extra hladkým povrchom (pohľadový betón)</t>
  </si>
  <si>
    <t>1246084037</t>
  </si>
  <si>
    <t>4*0,4/2</t>
  </si>
  <si>
    <t>6</t>
  </si>
  <si>
    <t>610991111</t>
  </si>
  <si>
    <t>Zakrývanie výplní vnútorných okenných otvorov, predmetov a konštrukcií</t>
  </si>
  <si>
    <t>822277235</t>
  </si>
  <si>
    <t>7</t>
  </si>
  <si>
    <t>61242593199</t>
  </si>
  <si>
    <t>Vyspravenie omietok vnútorných a vonkajších  ostení a nadpraží pri výmene výplní okenných a dverných otvorov, náter/maľba</t>
  </si>
  <si>
    <t>169051427</t>
  </si>
  <si>
    <t>(0,25+0,2)*(1,75+2,6*2)</t>
  </si>
  <si>
    <t>8</t>
  </si>
  <si>
    <t>622422729.3</t>
  </si>
  <si>
    <t>Oprava vonkajších omietok stien zo suchých zmesí, štukových, opravovaná plocha od 0,25m2  do 1m2+náter</t>
  </si>
  <si>
    <t>kus</t>
  </si>
  <si>
    <t>1119795828</t>
  </si>
  <si>
    <t>9</t>
  </si>
  <si>
    <t>624601111</t>
  </si>
  <si>
    <t>Tmelenie škár (s dodaním hmôt) s prierezom 20 x 20 mm</t>
  </si>
  <si>
    <t>m</t>
  </si>
  <si>
    <t>-467738259</t>
  </si>
  <si>
    <t>4*1,05</t>
  </si>
  <si>
    <t>10</t>
  </si>
  <si>
    <t>632451911.1</t>
  </si>
  <si>
    <t>Protišmyková úpravu vrchnej vrstvy betónu rampy valčekovaním, (vtlačovaním ryhovaním)/ alt. metličková úprava povrchu</t>
  </si>
  <si>
    <t>1545019686</t>
  </si>
  <si>
    <t>4*0,9</t>
  </si>
  <si>
    <t>11</t>
  </si>
  <si>
    <t>931961116</t>
  </si>
  <si>
    <t>Vložky do dilatačných škár zvislé, z polystyrénovej dosky hr. 20 mm</t>
  </si>
  <si>
    <t>-1634305398</t>
  </si>
  <si>
    <t>12</t>
  </si>
  <si>
    <t>941955002</t>
  </si>
  <si>
    <t>Lešenie ľahké pracovné pomocné s výškou lešeňovej podlahy nad 1,20 do 1,90 m</t>
  </si>
  <si>
    <t>-987527612</t>
  </si>
  <si>
    <t>13</t>
  </si>
  <si>
    <t>965043321</t>
  </si>
  <si>
    <t>Búranie podkladov pod dlažby, liatych dlažieb a mazanín,betón s poterom,teracom hr.do 100 mm, plochy do 1 m2 -2,20000t</t>
  </si>
  <si>
    <t>1819984840</t>
  </si>
  <si>
    <t>ppbur*0,02</t>
  </si>
  <si>
    <t>14</t>
  </si>
  <si>
    <t>965081812</t>
  </si>
  <si>
    <t>Búranie dlažieb, z kamen., cement., terazzových, čadičových alebo keramických, hr. nad 10 mm,  -0,06500t</t>
  </si>
  <si>
    <t>608071069</t>
  </si>
  <si>
    <t>3,65*1,8+1,75*0,3</t>
  </si>
  <si>
    <t>Súčet</t>
  </si>
  <si>
    <t>15</t>
  </si>
  <si>
    <t>968071125</t>
  </si>
  <si>
    <t>Vyvesenie kovového dverného krídla do suti plochy do 2 m2</t>
  </si>
  <si>
    <t>ks</t>
  </si>
  <si>
    <t>-1420852605</t>
  </si>
  <si>
    <t>16</t>
  </si>
  <si>
    <t>968072456</t>
  </si>
  <si>
    <t>Vybúranie kovových dverových zárubní plochy nad 2 m2,  -0,06300t</t>
  </si>
  <si>
    <t>1335490959</t>
  </si>
  <si>
    <t>1,75*2,6</t>
  </si>
  <si>
    <t>17</t>
  </si>
  <si>
    <t>968073899.1</t>
  </si>
  <si>
    <t>Vybúranie a vybratie čistiacich rohoží na obuv,  -0,00600t</t>
  </si>
  <si>
    <t>42306031</t>
  </si>
  <si>
    <t>0,9*0,6</t>
  </si>
  <si>
    <t>18</t>
  </si>
  <si>
    <t>978059611</t>
  </si>
  <si>
    <t>Odsekanie a odobratie obkladov stien z obkladačiek vonkajších vrátane podkladovej omietky do 2 m2,  -0,08900t</t>
  </si>
  <si>
    <t>-652932208</t>
  </si>
  <si>
    <t>0,05*(1,8*2+4,25)</t>
  </si>
  <si>
    <t>0,125*(1,5*2+1,2*2+0,9*2+3,65+3,05+2,45)</t>
  </si>
  <si>
    <t>Súčet  "podstupnice</t>
  </si>
  <si>
    <t>19</t>
  </si>
  <si>
    <t>979081111</t>
  </si>
  <si>
    <t>Odvoz sutiny a vybúraných hmôt na skládku do 1 km</t>
  </si>
  <si>
    <t>1983912170</t>
  </si>
  <si>
    <t>979081121</t>
  </si>
  <si>
    <t>Odvoz sutiny a vybúraných hmôt na skládku za každý ďalší 1 km</t>
  </si>
  <si>
    <t>-1372332233</t>
  </si>
  <si>
    <t>21</t>
  </si>
  <si>
    <t>979082111</t>
  </si>
  <si>
    <t>Vnútrostavenisková doprava sutiny a vybúraných hmôt do 10 m</t>
  </si>
  <si>
    <t>1248594314</t>
  </si>
  <si>
    <t>22</t>
  </si>
  <si>
    <t>979082121</t>
  </si>
  <si>
    <t>Vnútrostavenisková doprava sutiny a vybúraných hmôt za každých ďalších 5 m</t>
  </si>
  <si>
    <t>1308227663</t>
  </si>
  <si>
    <t>23</t>
  </si>
  <si>
    <t>979089012</t>
  </si>
  <si>
    <t>Poplatok za skladovanie - betón, tehly, dlaždice (17 01 ), ostatné</t>
  </si>
  <si>
    <t>121075804</t>
  </si>
  <si>
    <t>24</t>
  </si>
  <si>
    <t>999281111</t>
  </si>
  <si>
    <t>Presun hmôt pre opravy a údržbu objektov vrátane vonkajších plášťov výšky do 25 m</t>
  </si>
  <si>
    <t>-731255139</t>
  </si>
  <si>
    <t>25</t>
  </si>
  <si>
    <t>767230075.9</t>
  </si>
  <si>
    <t>Montáž+dodávka tyčového madla na stĺpikoch, DN50mm,  dížka 4m, stĺpiky 3x1m, kotvené zboku do rampy, platne, kotvy, povrchová úprava pozinkovanie+náter</t>
  </si>
  <si>
    <t>212334989</t>
  </si>
  <si>
    <t>26</t>
  </si>
  <si>
    <t>767590205</t>
  </si>
  <si>
    <t>Montáž čistiacej rohože gumovo - polypropylénovej na podlahu</t>
  </si>
  <si>
    <t>-860475604</t>
  </si>
  <si>
    <t>27</t>
  </si>
  <si>
    <t>M</t>
  </si>
  <si>
    <t>6970010...</t>
  </si>
  <si>
    <t>Gumová rohož z huževnatej gumy s prepadovými dierami, výška rohože: 23 mm, typ 535</t>
  </si>
  <si>
    <t>32</t>
  </si>
  <si>
    <t>-416004728</t>
  </si>
  <si>
    <t>0,9*0,6*1,02</t>
  </si>
  <si>
    <t>28</t>
  </si>
  <si>
    <t>767590225</t>
  </si>
  <si>
    <t>Montáž hliníkového rámu L k čistiacim rohožiam</t>
  </si>
  <si>
    <t>-1399121750</t>
  </si>
  <si>
    <t>2*(0,6+0,9)</t>
  </si>
  <si>
    <t>29</t>
  </si>
  <si>
    <t>6970020...</t>
  </si>
  <si>
    <t>Hliníkový rám typ 500/25,  25x28x3mm/22mm k čistiacim rohožiam</t>
  </si>
  <si>
    <t>1726245979</t>
  </si>
  <si>
    <t>30</t>
  </si>
  <si>
    <t>767640020,1</t>
  </si>
  <si>
    <t>Montáž presklenej steny hliníkovej vstupnej s hydroizolačnými expanznými ISO páskami (expanzná)</t>
  </si>
  <si>
    <t>959759310</t>
  </si>
  <si>
    <t>2*(1,75+2,6)</t>
  </si>
  <si>
    <t>31</t>
  </si>
  <si>
    <t>283550011300</t>
  </si>
  <si>
    <t>Komprimovaná PUR páska ISO-BLOCO One 5-30x74 mm, pre okenné a fasádne konštrukcie, ALLMEDIA</t>
  </si>
  <si>
    <t>1372157604</t>
  </si>
  <si>
    <t>553410041-01</t>
  </si>
  <si>
    <t xml:space="preserve">Vstupná hliník. zasklená stena 1750x2600mm, 2-krídlové dvere otváravé (1000+750)x2200, nadsvetlík 1750x400 fixný, madlo obojstranné, valček. uzáver, samozatvárač interier. </t>
  </si>
  <si>
    <t>-1518223122</t>
  </si>
  <si>
    <t>33</t>
  </si>
  <si>
    <t>998767201</t>
  </si>
  <si>
    <t>Presun hmôt pre kovové stavebné doplnkové konštrukcie v objektoch výšky do 6 m</t>
  </si>
  <si>
    <t>%</t>
  </si>
  <si>
    <t>15858395</t>
  </si>
  <si>
    <t>34</t>
  </si>
  <si>
    <t>771275307</t>
  </si>
  <si>
    <t>Montáž obkladov schodiskových stupňov dlaždicami do flexibilného tmelu veľ. 300 x 300 mm</t>
  </si>
  <si>
    <t>1195340856</t>
  </si>
  <si>
    <t>35</t>
  </si>
  <si>
    <t>597740001000.1</t>
  </si>
  <si>
    <t>Dlaždice keramické gres, protišmykové,  300x300 mm</t>
  </si>
  <si>
    <t>284894496</t>
  </si>
  <si>
    <t>36</t>
  </si>
  <si>
    <t>771275901</t>
  </si>
  <si>
    <t>Montáž profilu schodiskovej hrany</t>
  </si>
  <si>
    <t>1699792956</t>
  </si>
  <si>
    <t>0,9+2,45</t>
  </si>
  <si>
    <t>1,2+3,05+0,3</t>
  </si>
  <si>
    <t>1,5+3,65+0,6</t>
  </si>
  <si>
    <t>1,8+4,25+0,9</t>
  </si>
  <si>
    <t>37</t>
  </si>
  <si>
    <t>5978650491</t>
  </si>
  <si>
    <t xml:space="preserve">Schodová hrana protišmyková 30 x 46 </t>
  </si>
  <si>
    <t>1012841692</t>
  </si>
  <si>
    <t>38</t>
  </si>
  <si>
    <t>998771201</t>
  </si>
  <si>
    <t>Presun hmôt pre podlahy z dlaždíc v objektoch výšky do 6m</t>
  </si>
  <si>
    <t>573046511</t>
  </si>
  <si>
    <t>VP - Práce naviac</t>
  </si>
  <si>
    <t>PN</t>
  </si>
  <si>
    <t>kerobklad</t>
  </si>
  <si>
    <t>13,5</t>
  </si>
  <si>
    <t>02 - Oprava obkladu vo WC</t>
  </si>
  <si>
    <t xml:space="preserve">    725 - Zdravotechnika - zariaď. predmety</t>
  </si>
  <si>
    <t xml:space="preserve">    766 - Konštrukcie stolárske</t>
  </si>
  <si>
    <t xml:space="preserve">    781 - Dokončovacie práce a obklady</t>
  </si>
  <si>
    <t>612460121</t>
  </si>
  <si>
    <t>Príprava vnútorného podkladu stien penetráciou základnou</t>
  </si>
  <si>
    <t>-1718960284</t>
  </si>
  <si>
    <t>20*0,25*0,2</t>
  </si>
  <si>
    <t>1452085272</t>
  </si>
  <si>
    <t>952901111</t>
  </si>
  <si>
    <t>Vyčistenie budov pri výške podlaží do 4m</t>
  </si>
  <si>
    <t>-949008651</t>
  </si>
  <si>
    <t>968061125</t>
  </si>
  <si>
    <t>Vyvesenie dreveného dverného krídla do suti plochy do 2 m2, -0,02400t</t>
  </si>
  <si>
    <t>-415900490</t>
  </si>
  <si>
    <t>978059511</t>
  </si>
  <si>
    <t>Odsekanie a odobratie obkladov stien z obkladačiek vnútorných vrátane podkladovej omietky do 2 m2,  -0,06800t</t>
  </si>
  <si>
    <t>-1900964584</t>
  </si>
  <si>
    <t>978059531</t>
  </si>
  <si>
    <t>Odsekanie a odobratie obkladov stien z obkladačiek vnútorných vrátane podkladovej omietky nad 2 m2,  -0,06800t</t>
  </si>
  <si>
    <t>-1975707743</t>
  </si>
  <si>
    <t>979011111</t>
  </si>
  <si>
    <t>Zvislá doprava sutiny a vybúraných hmôt za prvé podlažie nad alebo pod základným podlažím</t>
  </si>
  <si>
    <t>-480868186</t>
  </si>
  <si>
    <t>979011121</t>
  </si>
  <si>
    <t>Zvislá doprava sutiny a vybúraných hmôt za každé ďalšie podlažie</t>
  </si>
  <si>
    <t>-1148222945</t>
  </si>
  <si>
    <t>-756380990</t>
  </si>
  <si>
    <t>-1474343210</t>
  </si>
  <si>
    <t>2124716434</t>
  </si>
  <si>
    <t>-1099138200</t>
  </si>
  <si>
    <t>1808650917</t>
  </si>
  <si>
    <t>1750991844</t>
  </si>
  <si>
    <t>725120911</t>
  </si>
  <si>
    <t>Oprava pisoára, pretesnenie prívodu</t>
  </si>
  <si>
    <t>-684636175</t>
  </si>
  <si>
    <t>725120925</t>
  </si>
  <si>
    <t>Spätná montáž pisoárovej mušle</t>
  </si>
  <si>
    <t>1965767061</t>
  </si>
  <si>
    <t>725122813</t>
  </si>
  <si>
    <t>Demontáž pisoára</t>
  </si>
  <si>
    <t>súb.</t>
  </si>
  <si>
    <t>-816427385</t>
  </si>
  <si>
    <t>725210911</t>
  </si>
  <si>
    <t>Odmontovanie umývadla bez konzol a jeho spätná montáž na pôvodné konzoly bez výtokových armatúr</t>
  </si>
  <si>
    <t>-2102677624</t>
  </si>
  <si>
    <t>725291113</t>
  </si>
  <si>
    <t>Montaž doplnkov zariadení kúpeľní a záchodov, drobné predmety (držiak na WC-papier, mydelnička)</t>
  </si>
  <si>
    <t>481985124</t>
  </si>
  <si>
    <t>725820810</t>
  </si>
  <si>
    <t>Demontáž batérie drezovej, umývadlovej nástennej,  -0,0026t</t>
  </si>
  <si>
    <t>-1556453499</t>
  </si>
  <si>
    <t>725829201</t>
  </si>
  <si>
    <t>Montáž batérie umývadlovej a drezovej nástennej pákovej, alebo klasickej</t>
  </si>
  <si>
    <t>-341846274</t>
  </si>
  <si>
    <t>725990819</t>
  </si>
  <si>
    <t>Odmontovanie a spätná montáž doplnkov zariadení kúpelní a WC (mydelníky. zásobníky papiera, držialy WC-papiera  a pod.)</t>
  </si>
  <si>
    <t>1597047465</t>
  </si>
  <si>
    <t>1+1</t>
  </si>
  <si>
    <t>998725201</t>
  </si>
  <si>
    <t>Presun hmôt pre zariaďovacie predmety v objektoch výšky do 6 m</t>
  </si>
  <si>
    <t>1088306792</t>
  </si>
  <si>
    <t>766662112</t>
  </si>
  <si>
    <t>Montáž dverového krídla otočného jednokrídlového poldrážkového, do existujúcej zárubne, vrátane kovania</t>
  </si>
  <si>
    <t>285242919</t>
  </si>
  <si>
    <t>549150000600</t>
  </si>
  <si>
    <t>Kľučka dverová 2x, 2x rozeta BB, FAB, nehrdzavejúca oceľ, povrch nerez brúsený, SAPELI</t>
  </si>
  <si>
    <t>334292211</t>
  </si>
  <si>
    <t>611610002200</t>
  </si>
  <si>
    <t>Dvere vnútorné jednokrídlové, šírka 600-900 mm, výplň DTD doska, povrch fólia M10, plné, SAPELI</t>
  </si>
  <si>
    <t>-1637580141</t>
  </si>
  <si>
    <t>998766201</t>
  </si>
  <si>
    <t>Presun hmot pre konštrukcie stolárske v objektoch výšky do 6 m</t>
  </si>
  <si>
    <t>-1197484632</t>
  </si>
  <si>
    <t>781415321</t>
  </si>
  <si>
    <t xml:space="preserve">Montáž obkladov vnútor. stien kladených do tmelu pravouhlých, vrátane škárovania škár. hmotou, tmelenia rohov a kútov </t>
  </si>
  <si>
    <t>-1678291466</t>
  </si>
  <si>
    <t>2,25*6</t>
  </si>
  <si>
    <t>5978650151-1</t>
  </si>
  <si>
    <t>Keramický obklad 250x200mm - belnina</t>
  </si>
  <si>
    <t>-597184451</t>
  </si>
  <si>
    <t>kerobklad*1,02</t>
  </si>
  <si>
    <t>781445162</t>
  </si>
  <si>
    <t>Opravy obkladov stien keramických 11-25 ks/m2,  -0,001t</t>
  </si>
  <si>
    <t>1291250052</t>
  </si>
  <si>
    <t>-762097262</t>
  </si>
  <si>
    <t>20,000*0,25*0,2*1,02</t>
  </si>
  <si>
    <t>998781201</t>
  </si>
  <si>
    <t>Presun hmôt pre obklady keramické v objektoch výšky do 6 m</t>
  </si>
  <si>
    <t>2108794348</t>
  </si>
  <si>
    <t>Rampa pred vstupom do budovy praktického vyučovania</t>
  </si>
  <si>
    <t>01 - Rampa pred vstupom do budovy praktického vyučovania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</si>
</sst>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3" fillId="2" borderId="0" xfId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225" t="s">
        <v>8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20" t="s">
        <v>9</v>
      </c>
      <c r="BT2" s="20" t="s">
        <v>10</v>
      </c>
    </row>
    <row r="3" spans="1:73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" customHeight="1">
      <c r="B4" s="24"/>
      <c r="C4" s="206" t="s">
        <v>11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5"/>
      <c r="AS4" s="19" t="s">
        <v>12</v>
      </c>
      <c r="BE4" s="26" t="s">
        <v>13</v>
      </c>
      <c r="BS4" s="20" t="s">
        <v>9</v>
      </c>
    </row>
    <row r="5" spans="1:73" ht="14.4" customHeight="1">
      <c r="B5" s="24"/>
      <c r="C5" s="27"/>
      <c r="D5" s="28" t="s">
        <v>14</v>
      </c>
      <c r="E5" s="27"/>
      <c r="F5" s="27"/>
      <c r="G5" s="27"/>
      <c r="H5" s="27"/>
      <c r="I5" s="27"/>
      <c r="J5" s="27"/>
      <c r="K5" s="227" t="s">
        <v>15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7"/>
      <c r="AQ5" s="25"/>
      <c r="BE5" s="230" t="s">
        <v>16</v>
      </c>
      <c r="BS5" s="20" t="s">
        <v>9</v>
      </c>
    </row>
    <row r="6" spans="1:73" ht="36.9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29" t="s">
        <v>18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7"/>
      <c r="AQ6" s="25"/>
      <c r="BE6" s="231"/>
      <c r="BS6" s="20" t="s">
        <v>9</v>
      </c>
    </row>
    <row r="7" spans="1:73" ht="14.4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E7" s="231"/>
      <c r="BS7" s="20" t="s">
        <v>9</v>
      </c>
    </row>
    <row r="8" spans="1:73" ht="14.4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32" t="s">
        <v>24</v>
      </c>
      <c r="AO8" s="27"/>
      <c r="AP8" s="27"/>
      <c r="AQ8" s="25"/>
      <c r="BE8" s="231"/>
      <c r="BS8" s="20" t="s">
        <v>9</v>
      </c>
    </row>
    <row r="9" spans="1:73" ht="14.4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231"/>
      <c r="BS9" s="20" t="s">
        <v>9</v>
      </c>
    </row>
    <row r="10" spans="1:73" ht="14.4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E10" s="231"/>
      <c r="BS10" s="20" t="s">
        <v>9</v>
      </c>
    </row>
    <row r="11" spans="1:73" ht="18.45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E11" s="231"/>
      <c r="BS11" s="20" t="s">
        <v>9</v>
      </c>
    </row>
    <row r="12" spans="1:73" ht="6.9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31"/>
      <c r="BS12" s="20" t="s">
        <v>9</v>
      </c>
    </row>
    <row r="13" spans="1:73" ht="14.4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33" t="s">
        <v>30</v>
      </c>
      <c r="AO13" s="27"/>
      <c r="AP13" s="27"/>
      <c r="AQ13" s="25"/>
      <c r="BE13" s="231"/>
      <c r="BS13" s="20" t="s">
        <v>9</v>
      </c>
    </row>
    <row r="14" spans="1:73" ht="13.2">
      <c r="B14" s="24"/>
      <c r="C14" s="27"/>
      <c r="D14" s="27"/>
      <c r="E14" s="232" t="s">
        <v>30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31" t="s">
        <v>28</v>
      </c>
      <c r="AL14" s="27"/>
      <c r="AM14" s="27"/>
      <c r="AN14" s="33" t="s">
        <v>30</v>
      </c>
      <c r="AO14" s="27"/>
      <c r="AP14" s="27"/>
      <c r="AQ14" s="25"/>
      <c r="BE14" s="231"/>
      <c r="BS14" s="20" t="s">
        <v>9</v>
      </c>
    </row>
    <row r="15" spans="1:73" ht="6.9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31"/>
      <c r="BS15" s="20" t="s">
        <v>6</v>
      </c>
    </row>
    <row r="16" spans="1:73" ht="14.4" customHeight="1">
      <c r="B16" s="24"/>
      <c r="C16" s="27"/>
      <c r="D16" s="31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E16" s="231"/>
      <c r="BS16" s="20" t="s">
        <v>6</v>
      </c>
    </row>
    <row r="17" spans="2:71" ht="18.45" customHeight="1">
      <c r="B17" s="24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E17" s="231"/>
      <c r="BS17" s="20" t="s">
        <v>32</v>
      </c>
    </row>
    <row r="18" spans="2:71" ht="6.9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31"/>
      <c r="BS18" s="20" t="s">
        <v>33</v>
      </c>
    </row>
    <row r="19" spans="2:71" ht="14.4" customHeight="1">
      <c r="B19" s="24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E19" s="231"/>
      <c r="BS19" s="20" t="s">
        <v>33</v>
      </c>
    </row>
    <row r="20" spans="2:71" ht="18.45" customHeight="1">
      <c r="B20" s="24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  <c r="BE20" s="231"/>
    </row>
    <row r="21" spans="2:71" ht="6.9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31"/>
    </row>
    <row r="22" spans="2:71" ht="13.2">
      <c r="B22" s="24"/>
      <c r="C22" s="27"/>
      <c r="D22" s="31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31"/>
    </row>
    <row r="23" spans="2:71" ht="16.5" customHeight="1">
      <c r="B23" s="24"/>
      <c r="C23" s="27"/>
      <c r="D23" s="27"/>
      <c r="E23" s="234" t="s">
        <v>5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7"/>
      <c r="AP23" s="27"/>
      <c r="AQ23" s="25"/>
      <c r="BE23" s="231"/>
    </row>
    <row r="24" spans="2:71" ht="6.9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31"/>
    </row>
    <row r="25" spans="2:71" ht="6.9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231"/>
    </row>
    <row r="26" spans="2:71" ht="14.4" customHeight="1">
      <c r="B26" s="24"/>
      <c r="C26" s="27"/>
      <c r="D26" s="35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5">
        <f>ROUND(AG84,2)</f>
        <v>0</v>
      </c>
      <c r="AL26" s="228"/>
      <c r="AM26" s="228"/>
      <c r="AN26" s="228"/>
      <c r="AO26" s="228"/>
      <c r="AP26" s="27"/>
      <c r="AQ26" s="25"/>
      <c r="BE26" s="231"/>
    </row>
    <row r="27" spans="2:71" ht="14.4" customHeight="1">
      <c r="B27" s="24"/>
      <c r="C27" s="27"/>
      <c r="D27" s="35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5">
        <f>ROUND(AG88,2)</f>
        <v>0</v>
      </c>
      <c r="AL27" s="235"/>
      <c r="AM27" s="235"/>
      <c r="AN27" s="235"/>
      <c r="AO27" s="235"/>
      <c r="AP27" s="27"/>
      <c r="AQ27" s="25"/>
      <c r="BE27" s="231"/>
    </row>
    <row r="28" spans="2:71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31"/>
    </row>
    <row r="29" spans="2:71" s="1" customFormat="1" ht="25.95" customHeight="1">
      <c r="B29" s="36"/>
      <c r="C29" s="37"/>
      <c r="D29" s="39" t="s">
        <v>38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6">
        <f>ROUND(AK26+AK27,2)</f>
        <v>0</v>
      </c>
      <c r="AL29" s="237"/>
      <c r="AM29" s="237"/>
      <c r="AN29" s="237"/>
      <c r="AO29" s="237"/>
      <c r="AP29" s="37"/>
      <c r="AQ29" s="38"/>
      <c r="BE29" s="231"/>
    </row>
    <row r="30" spans="2:71" s="1" customFormat="1" ht="6.9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31"/>
    </row>
    <row r="31" spans="2:71" s="2" customFormat="1" ht="14.4" customHeight="1">
      <c r="B31" s="41"/>
      <c r="C31" s="42"/>
      <c r="D31" s="43" t="s">
        <v>39</v>
      </c>
      <c r="E31" s="42"/>
      <c r="F31" s="43" t="s">
        <v>40</v>
      </c>
      <c r="G31" s="42"/>
      <c r="H31" s="42"/>
      <c r="I31" s="42"/>
      <c r="J31" s="42"/>
      <c r="K31" s="42"/>
      <c r="L31" s="213">
        <v>0.2</v>
      </c>
      <c r="M31" s="212"/>
      <c r="N31" s="212"/>
      <c r="O31" s="212"/>
      <c r="P31" s="42"/>
      <c r="Q31" s="42"/>
      <c r="R31" s="42"/>
      <c r="S31" s="42"/>
      <c r="T31" s="45" t="s">
        <v>41</v>
      </c>
      <c r="U31" s="42"/>
      <c r="V31" s="42"/>
      <c r="W31" s="211">
        <f>ROUND(AZ84+SUM(CD89:CD93),2)</f>
        <v>0</v>
      </c>
      <c r="X31" s="212"/>
      <c r="Y31" s="212"/>
      <c r="Z31" s="212"/>
      <c r="AA31" s="212"/>
      <c r="AB31" s="212"/>
      <c r="AC31" s="212"/>
      <c r="AD31" s="212"/>
      <c r="AE31" s="212"/>
      <c r="AF31" s="42"/>
      <c r="AG31" s="42"/>
      <c r="AH31" s="42"/>
      <c r="AI31" s="42"/>
      <c r="AJ31" s="42"/>
      <c r="AK31" s="211">
        <f>ROUND(AV84+SUM(BY89:BY93),2)</f>
        <v>0</v>
      </c>
      <c r="AL31" s="212"/>
      <c r="AM31" s="212"/>
      <c r="AN31" s="212"/>
      <c r="AO31" s="212"/>
      <c r="AP31" s="42"/>
      <c r="AQ31" s="46"/>
      <c r="BE31" s="231"/>
    </row>
    <row r="32" spans="2:71" s="2" customFormat="1" ht="14.4" customHeight="1">
      <c r="B32" s="41"/>
      <c r="C32" s="42"/>
      <c r="D32" s="42"/>
      <c r="E32" s="42"/>
      <c r="F32" s="43" t="s">
        <v>42</v>
      </c>
      <c r="G32" s="42"/>
      <c r="H32" s="42"/>
      <c r="I32" s="42"/>
      <c r="J32" s="42"/>
      <c r="K32" s="42"/>
      <c r="L32" s="213">
        <v>0.2</v>
      </c>
      <c r="M32" s="212"/>
      <c r="N32" s="212"/>
      <c r="O32" s="212"/>
      <c r="P32" s="42"/>
      <c r="Q32" s="42"/>
      <c r="R32" s="42"/>
      <c r="S32" s="42"/>
      <c r="T32" s="45" t="s">
        <v>41</v>
      </c>
      <c r="U32" s="42"/>
      <c r="V32" s="42"/>
      <c r="W32" s="211">
        <f>ROUND(BA84+SUM(CE89:CE93),2)</f>
        <v>0</v>
      </c>
      <c r="X32" s="212"/>
      <c r="Y32" s="212"/>
      <c r="Z32" s="212"/>
      <c r="AA32" s="212"/>
      <c r="AB32" s="212"/>
      <c r="AC32" s="212"/>
      <c r="AD32" s="212"/>
      <c r="AE32" s="212"/>
      <c r="AF32" s="42"/>
      <c r="AG32" s="42"/>
      <c r="AH32" s="42"/>
      <c r="AI32" s="42"/>
      <c r="AJ32" s="42"/>
      <c r="AK32" s="211">
        <f>ROUND(AW84+SUM(BZ89:BZ93),2)</f>
        <v>0</v>
      </c>
      <c r="AL32" s="212"/>
      <c r="AM32" s="212"/>
      <c r="AN32" s="212"/>
      <c r="AO32" s="212"/>
      <c r="AP32" s="42"/>
      <c r="AQ32" s="46"/>
      <c r="BE32" s="231"/>
    </row>
    <row r="33" spans="2:57" s="2" customFormat="1" ht="14.4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13">
        <v>0.2</v>
      </c>
      <c r="M33" s="212"/>
      <c r="N33" s="212"/>
      <c r="O33" s="212"/>
      <c r="P33" s="42"/>
      <c r="Q33" s="42"/>
      <c r="R33" s="42"/>
      <c r="S33" s="42"/>
      <c r="T33" s="45" t="s">
        <v>41</v>
      </c>
      <c r="U33" s="42"/>
      <c r="V33" s="42"/>
      <c r="W33" s="211">
        <f>ROUND(BB84+SUM(CF89:CF93),2)</f>
        <v>0</v>
      </c>
      <c r="X33" s="212"/>
      <c r="Y33" s="212"/>
      <c r="Z33" s="212"/>
      <c r="AA33" s="212"/>
      <c r="AB33" s="212"/>
      <c r="AC33" s="212"/>
      <c r="AD33" s="212"/>
      <c r="AE33" s="212"/>
      <c r="AF33" s="42"/>
      <c r="AG33" s="42"/>
      <c r="AH33" s="42"/>
      <c r="AI33" s="42"/>
      <c r="AJ33" s="42"/>
      <c r="AK33" s="211">
        <v>0</v>
      </c>
      <c r="AL33" s="212"/>
      <c r="AM33" s="212"/>
      <c r="AN33" s="212"/>
      <c r="AO33" s="212"/>
      <c r="AP33" s="42"/>
      <c r="AQ33" s="46"/>
      <c r="BE33" s="231"/>
    </row>
    <row r="34" spans="2:57" s="2" customFormat="1" ht="14.4" hidden="1" customHeight="1">
      <c r="B34" s="41"/>
      <c r="C34" s="42"/>
      <c r="D34" s="42"/>
      <c r="E34" s="42"/>
      <c r="F34" s="43" t="s">
        <v>44</v>
      </c>
      <c r="G34" s="42"/>
      <c r="H34" s="42"/>
      <c r="I34" s="42"/>
      <c r="J34" s="42"/>
      <c r="K34" s="42"/>
      <c r="L34" s="213">
        <v>0.2</v>
      </c>
      <c r="M34" s="212"/>
      <c r="N34" s="212"/>
      <c r="O34" s="212"/>
      <c r="P34" s="42"/>
      <c r="Q34" s="42"/>
      <c r="R34" s="42"/>
      <c r="S34" s="42"/>
      <c r="T34" s="45" t="s">
        <v>41</v>
      </c>
      <c r="U34" s="42"/>
      <c r="V34" s="42"/>
      <c r="W34" s="211">
        <f>ROUND(BC84+SUM(CG89:CG93),2)</f>
        <v>0</v>
      </c>
      <c r="X34" s="212"/>
      <c r="Y34" s="212"/>
      <c r="Z34" s="212"/>
      <c r="AA34" s="212"/>
      <c r="AB34" s="212"/>
      <c r="AC34" s="212"/>
      <c r="AD34" s="212"/>
      <c r="AE34" s="212"/>
      <c r="AF34" s="42"/>
      <c r="AG34" s="42"/>
      <c r="AH34" s="42"/>
      <c r="AI34" s="42"/>
      <c r="AJ34" s="42"/>
      <c r="AK34" s="211">
        <v>0</v>
      </c>
      <c r="AL34" s="212"/>
      <c r="AM34" s="212"/>
      <c r="AN34" s="212"/>
      <c r="AO34" s="212"/>
      <c r="AP34" s="42"/>
      <c r="AQ34" s="46"/>
      <c r="BE34" s="231"/>
    </row>
    <row r="35" spans="2:57" s="2" customFormat="1" ht="14.4" hidden="1" customHeight="1">
      <c r="B35" s="41"/>
      <c r="C35" s="42"/>
      <c r="D35" s="42"/>
      <c r="E35" s="42"/>
      <c r="F35" s="43" t="s">
        <v>45</v>
      </c>
      <c r="G35" s="42"/>
      <c r="H35" s="42"/>
      <c r="I35" s="42"/>
      <c r="J35" s="42"/>
      <c r="K35" s="42"/>
      <c r="L35" s="213">
        <v>0</v>
      </c>
      <c r="M35" s="212"/>
      <c r="N35" s="212"/>
      <c r="O35" s="212"/>
      <c r="P35" s="42"/>
      <c r="Q35" s="42"/>
      <c r="R35" s="42"/>
      <c r="S35" s="42"/>
      <c r="T35" s="45" t="s">
        <v>41</v>
      </c>
      <c r="U35" s="42"/>
      <c r="V35" s="42"/>
      <c r="W35" s="211">
        <f>ROUND(BD84+SUM(CH89:CH93),2)</f>
        <v>0</v>
      </c>
      <c r="X35" s="212"/>
      <c r="Y35" s="212"/>
      <c r="Z35" s="212"/>
      <c r="AA35" s="212"/>
      <c r="AB35" s="212"/>
      <c r="AC35" s="212"/>
      <c r="AD35" s="212"/>
      <c r="AE35" s="212"/>
      <c r="AF35" s="42"/>
      <c r="AG35" s="42"/>
      <c r="AH35" s="42"/>
      <c r="AI35" s="42"/>
      <c r="AJ35" s="42"/>
      <c r="AK35" s="211">
        <v>0</v>
      </c>
      <c r="AL35" s="212"/>
      <c r="AM35" s="212"/>
      <c r="AN35" s="212"/>
      <c r="AO35" s="212"/>
      <c r="AP35" s="42"/>
      <c r="AQ35" s="46"/>
    </row>
    <row r="36" spans="2:57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5" customHeight="1">
      <c r="B37" s="36"/>
      <c r="C37" s="47"/>
      <c r="D37" s="48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47</v>
      </c>
      <c r="U37" s="49"/>
      <c r="V37" s="49"/>
      <c r="W37" s="49"/>
      <c r="X37" s="214" t="s">
        <v>48</v>
      </c>
      <c r="Y37" s="215"/>
      <c r="Z37" s="215"/>
      <c r="AA37" s="215"/>
      <c r="AB37" s="215"/>
      <c r="AC37" s="49"/>
      <c r="AD37" s="49"/>
      <c r="AE37" s="49"/>
      <c r="AF37" s="49"/>
      <c r="AG37" s="49"/>
      <c r="AH37" s="49"/>
      <c r="AI37" s="49"/>
      <c r="AJ37" s="49"/>
      <c r="AK37" s="216">
        <f>SUM(AK29:AK35)</f>
        <v>0</v>
      </c>
      <c r="AL37" s="215"/>
      <c r="AM37" s="215"/>
      <c r="AN37" s="215"/>
      <c r="AO37" s="217"/>
      <c r="AP37" s="47"/>
      <c r="AQ37" s="38"/>
    </row>
    <row r="38" spans="2:57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 s="1" customFormat="1" ht="14.4">
      <c r="B46" s="36"/>
      <c r="C46" s="37"/>
      <c r="D46" s="51" t="s">
        <v>49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37"/>
      <c r="AB46" s="37"/>
      <c r="AC46" s="51" t="s">
        <v>50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37"/>
      <c r="AQ46" s="38"/>
    </row>
    <row r="47" spans="2:57">
      <c r="B47" s="24"/>
      <c r="C47" s="27"/>
      <c r="D47" s="5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55"/>
      <c r="AA47" s="27"/>
      <c r="AB47" s="27"/>
      <c r="AC47" s="54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55"/>
      <c r="AP47" s="27"/>
      <c r="AQ47" s="25"/>
    </row>
    <row r="48" spans="2:57">
      <c r="B48" s="24"/>
      <c r="C48" s="27"/>
      <c r="D48" s="5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55"/>
      <c r="AA48" s="27"/>
      <c r="AB48" s="27"/>
      <c r="AC48" s="54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55"/>
      <c r="AP48" s="27"/>
      <c r="AQ48" s="25"/>
    </row>
    <row r="49" spans="2:43">
      <c r="B49" s="24"/>
      <c r="C49" s="27"/>
      <c r="D49" s="5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55"/>
      <c r="AA49" s="27"/>
      <c r="AB49" s="27"/>
      <c r="AC49" s="54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55"/>
      <c r="AP49" s="27"/>
      <c r="AQ49" s="25"/>
    </row>
    <row r="50" spans="2:43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s="1" customFormat="1" ht="14.4">
      <c r="B55" s="36"/>
      <c r="C55" s="37"/>
      <c r="D55" s="56" t="s">
        <v>51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 t="s">
        <v>52</v>
      </c>
      <c r="S55" s="57"/>
      <c r="T55" s="57"/>
      <c r="U55" s="57"/>
      <c r="V55" s="57"/>
      <c r="W55" s="57"/>
      <c r="X55" s="57"/>
      <c r="Y55" s="57"/>
      <c r="Z55" s="59"/>
      <c r="AA55" s="37"/>
      <c r="AB55" s="37"/>
      <c r="AC55" s="56" t="s">
        <v>51</v>
      </c>
      <c r="AD55" s="57"/>
      <c r="AE55" s="57"/>
      <c r="AF55" s="57"/>
      <c r="AG55" s="57"/>
      <c r="AH55" s="57"/>
      <c r="AI55" s="57"/>
      <c r="AJ55" s="57"/>
      <c r="AK55" s="57"/>
      <c r="AL55" s="57"/>
      <c r="AM55" s="58" t="s">
        <v>52</v>
      </c>
      <c r="AN55" s="57"/>
      <c r="AO55" s="59"/>
      <c r="AP55" s="37"/>
      <c r="AQ55" s="38"/>
    </row>
    <row r="56" spans="2:43">
      <c r="B56" s="2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5"/>
    </row>
    <row r="57" spans="2:43" s="1" customFormat="1" ht="14.4">
      <c r="B57" s="36"/>
      <c r="C57" s="37"/>
      <c r="D57" s="51" t="s">
        <v>53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37"/>
      <c r="AB57" s="37"/>
      <c r="AC57" s="51" t="s">
        <v>54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  <c r="AP57" s="37"/>
      <c r="AQ57" s="38"/>
    </row>
    <row r="58" spans="2:43">
      <c r="B58" s="24"/>
      <c r="C58" s="27"/>
      <c r="D58" s="5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55"/>
      <c r="AA58" s="27"/>
      <c r="AB58" s="27"/>
      <c r="AC58" s="54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55"/>
      <c r="AP58" s="27"/>
      <c r="AQ58" s="25"/>
    </row>
    <row r="59" spans="2:43">
      <c r="B59" s="24"/>
      <c r="C59" s="27"/>
      <c r="D59" s="5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55"/>
      <c r="AA59" s="27"/>
      <c r="AB59" s="27"/>
      <c r="AC59" s="54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55"/>
      <c r="AP59" s="27"/>
      <c r="AQ59" s="25"/>
    </row>
    <row r="60" spans="2:43">
      <c r="B60" s="24"/>
      <c r="C60" s="27"/>
      <c r="D60" s="5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55"/>
      <c r="AA60" s="27"/>
      <c r="AB60" s="27"/>
      <c r="AC60" s="54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55"/>
      <c r="AP60" s="27"/>
      <c r="AQ60" s="25"/>
    </row>
    <row r="61" spans="2:43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56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56" s="1" customFormat="1" ht="14.4">
      <c r="B66" s="36"/>
      <c r="C66" s="37"/>
      <c r="D66" s="56" t="s">
        <v>51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 t="s">
        <v>52</v>
      </c>
      <c r="S66" s="57"/>
      <c r="T66" s="57"/>
      <c r="U66" s="57"/>
      <c r="V66" s="57"/>
      <c r="W66" s="57"/>
      <c r="X66" s="57"/>
      <c r="Y66" s="57"/>
      <c r="Z66" s="59"/>
      <c r="AA66" s="37"/>
      <c r="AB66" s="37"/>
      <c r="AC66" s="56" t="s">
        <v>51</v>
      </c>
      <c r="AD66" s="57"/>
      <c r="AE66" s="57"/>
      <c r="AF66" s="57"/>
      <c r="AG66" s="57"/>
      <c r="AH66" s="57"/>
      <c r="AI66" s="57"/>
      <c r="AJ66" s="57"/>
      <c r="AK66" s="57"/>
      <c r="AL66" s="57"/>
      <c r="AM66" s="58" t="s">
        <v>52</v>
      </c>
      <c r="AN66" s="57"/>
      <c r="AO66" s="59"/>
      <c r="AP66" s="37"/>
      <c r="AQ66" s="38"/>
    </row>
    <row r="67" spans="2:56" s="1" customFormat="1" ht="6.9" customHeigh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</row>
    <row r="68" spans="2:56" s="1" customFormat="1" ht="6.9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2"/>
    </row>
    <row r="72" spans="2:56" s="1" customFormat="1" ht="6.9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5"/>
    </row>
    <row r="73" spans="2:56" s="1" customFormat="1" ht="36.9" customHeight="1">
      <c r="B73" s="36"/>
      <c r="C73" s="206" t="s">
        <v>55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38"/>
    </row>
    <row r="74" spans="2:56" s="3" customFormat="1" ht="14.4" customHeight="1">
      <c r="B74" s="66"/>
      <c r="C74" s="31" t="s">
        <v>14</v>
      </c>
      <c r="D74" s="67"/>
      <c r="E74" s="67"/>
      <c r="F74" s="67"/>
      <c r="G74" s="67"/>
      <c r="H74" s="67"/>
      <c r="I74" s="67"/>
      <c r="J74" s="67"/>
      <c r="K74" s="67"/>
      <c r="L74" s="67" t="str">
        <f>K5</f>
        <v>BSK8-33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</row>
    <row r="75" spans="2:56" s="4" customFormat="1" ht="36.9" customHeight="1">
      <c r="B75" s="69"/>
      <c r="C75" s="70" t="s">
        <v>17</v>
      </c>
      <c r="D75" s="71"/>
      <c r="E75" s="71"/>
      <c r="F75" s="71"/>
      <c r="G75" s="71"/>
      <c r="H75" s="71"/>
      <c r="I75" s="71"/>
      <c r="J75" s="71"/>
      <c r="K75" s="71"/>
      <c r="L75" s="208" t="str">
        <f>K6</f>
        <v>SPŠE Zochova ul., Bratislava</v>
      </c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71"/>
      <c r="AQ75" s="72"/>
    </row>
    <row r="76" spans="2:56" s="1" customFormat="1" ht="6.9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8"/>
    </row>
    <row r="77" spans="2:56" s="1" customFormat="1" ht="13.2">
      <c r="B77" s="36"/>
      <c r="C77" s="31" t="s">
        <v>21</v>
      </c>
      <c r="D77" s="37"/>
      <c r="E77" s="37"/>
      <c r="F77" s="37"/>
      <c r="G77" s="37"/>
      <c r="H77" s="37"/>
      <c r="I77" s="37"/>
      <c r="J77" s="37"/>
      <c r="K77" s="37"/>
      <c r="L77" s="73" t="str">
        <f>IF(K8="","",K8)</f>
        <v xml:space="preserve"> 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1" t="s">
        <v>23</v>
      </c>
      <c r="AJ77" s="37"/>
      <c r="AK77" s="37"/>
      <c r="AL77" s="37"/>
      <c r="AM77" s="74" t="str">
        <f>IF(AN8= "","",AN8)</f>
        <v>19. 7. 2018</v>
      </c>
      <c r="AN77" s="37"/>
      <c r="AO77" s="37"/>
      <c r="AP77" s="37"/>
      <c r="AQ77" s="38"/>
    </row>
    <row r="78" spans="2:56" s="1" customFormat="1" ht="6.9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8"/>
    </row>
    <row r="79" spans="2:56" s="1" customFormat="1" ht="13.2">
      <c r="B79" s="36"/>
      <c r="C79" s="31" t="s">
        <v>25</v>
      </c>
      <c r="D79" s="37"/>
      <c r="E79" s="37"/>
      <c r="F79" s="37"/>
      <c r="G79" s="37"/>
      <c r="H79" s="37"/>
      <c r="I79" s="37"/>
      <c r="J79" s="37"/>
      <c r="K79" s="37"/>
      <c r="L79" s="67" t="str">
        <f>IF(E11= "","",E11)</f>
        <v>Bratislavský samosprávny kraj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1" t="s">
        <v>31</v>
      </c>
      <c r="AJ79" s="37"/>
      <c r="AK79" s="37"/>
      <c r="AL79" s="37"/>
      <c r="AM79" s="197" t="str">
        <f>IF(E17="","",E17)</f>
        <v xml:space="preserve"> </v>
      </c>
      <c r="AN79" s="197"/>
      <c r="AO79" s="197"/>
      <c r="AP79" s="197"/>
      <c r="AQ79" s="38"/>
      <c r="AS79" s="193" t="s">
        <v>56</v>
      </c>
      <c r="AT79" s="194"/>
      <c r="AU79" s="52"/>
      <c r="AV79" s="52"/>
      <c r="AW79" s="52"/>
      <c r="AX79" s="52"/>
      <c r="AY79" s="52"/>
      <c r="AZ79" s="52"/>
      <c r="BA79" s="52"/>
      <c r="BB79" s="52"/>
      <c r="BC79" s="52"/>
      <c r="BD79" s="53"/>
    </row>
    <row r="80" spans="2:56" s="1" customFormat="1" ht="13.2">
      <c r="B80" s="36"/>
      <c r="C80" s="31" t="s">
        <v>29</v>
      </c>
      <c r="D80" s="37"/>
      <c r="E80" s="37"/>
      <c r="F80" s="37"/>
      <c r="G80" s="37"/>
      <c r="H80" s="37"/>
      <c r="I80" s="37"/>
      <c r="J80" s="37"/>
      <c r="K80" s="37"/>
      <c r="L80" s="67" t="str">
        <f>IF(E14= "Vyplň údaj","",E14)</f>
        <v/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34</v>
      </c>
      <c r="AJ80" s="37"/>
      <c r="AK80" s="37"/>
      <c r="AL80" s="37"/>
      <c r="AM80" s="197" t="str">
        <f>IF(E20="","",E20)</f>
        <v/>
      </c>
      <c r="AN80" s="197"/>
      <c r="AO80" s="197"/>
      <c r="AP80" s="197"/>
      <c r="AQ80" s="38"/>
      <c r="AS80" s="195"/>
      <c r="AT80" s="196"/>
      <c r="AU80" s="37"/>
      <c r="AV80" s="37"/>
      <c r="AW80" s="37"/>
      <c r="AX80" s="37"/>
      <c r="AY80" s="37"/>
      <c r="AZ80" s="37"/>
      <c r="BA80" s="37"/>
      <c r="BB80" s="37"/>
      <c r="BC80" s="37"/>
      <c r="BD80" s="75"/>
    </row>
    <row r="81" spans="1:89" s="1" customFormat="1" ht="10.8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S81" s="195"/>
      <c r="AT81" s="196"/>
      <c r="AU81" s="37"/>
      <c r="AV81" s="37"/>
      <c r="AW81" s="37"/>
      <c r="AX81" s="37"/>
      <c r="AY81" s="37"/>
      <c r="AZ81" s="37"/>
      <c r="BA81" s="37"/>
      <c r="BB81" s="37"/>
      <c r="BC81" s="37"/>
      <c r="BD81" s="75"/>
    </row>
    <row r="82" spans="1:89" s="1" customFormat="1" ht="29.25" customHeight="1">
      <c r="B82" s="36"/>
      <c r="C82" s="210" t="s">
        <v>57</v>
      </c>
      <c r="D82" s="199"/>
      <c r="E82" s="199"/>
      <c r="F82" s="199"/>
      <c r="G82" s="199"/>
      <c r="H82" s="76"/>
      <c r="I82" s="198" t="s">
        <v>58</v>
      </c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8" t="s">
        <v>59</v>
      </c>
      <c r="AH82" s="199"/>
      <c r="AI82" s="199"/>
      <c r="AJ82" s="199"/>
      <c r="AK82" s="199"/>
      <c r="AL82" s="199"/>
      <c r="AM82" s="199"/>
      <c r="AN82" s="198" t="s">
        <v>60</v>
      </c>
      <c r="AO82" s="199"/>
      <c r="AP82" s="200"/>
      <c r="AQ82" s="38"/>
      <c r="AS82" s="77" t="s">
        <v>61</v>
      </c>
      <c r="AT82" s="78" t="s">
        <v>62</v>
      </c>
      <c r="AU82" s="78" t="s">
        <v>63</v>
      </c>
      <c r="AV82" s="78" t="s">
        <v>64</v>
      </c>
      <c r="AW82" s="78" t="s">
        <v>65</v>
      </c>
      <c r="AX82" s="78" t="s">
        <v>66</v>
      </c>
      <c r="AY82" s="78" t="s">
        <v>67</v>
      </c>
      <c r="AZ82" s="78" t="s">
        <v>68</v>
      </c>
      <c r="BA82" s="78" t="s">
        <v>69</v>
      </c>
      <c r="BB82" s="78" t="s">
        <v>70</v>
      </c>
      <c r="BC82" s="78" t="s">
        <v>71</v>
      </c>
      <c r="BD82" s="79" t="s">
        <v>72</v>
      </c>
    </row>
    <row r="83" spans="1:89" s="1" customFormat="1" ht="10.8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8"/>
      <c r="AS83" s="80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3"/>
    </row>
    <row r="84" spans="1:89" s="4" customFormat="1" ht="32.4" customHeight="1">
      <c r="B84" s="69"/>
      <c r="C84" s="81" t="s">
        <v>73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218">
        <f>ROUND(SUM(AG85:AG86),2)</f>
        <v>0</v>
      </c>
      <c r="AH84" s="218"/>
      <c r="AI84" s="218"/>
      <c r="AJ84" s="218"/>
      <c r="AK84" s="218"/>
      <c r="AL84" s="218"/>
      <c r="AM84" s="218"/>
      <c r="AN84" s="219">
        <f>SUM(AG84,AT84)</f>
        <v>0</v>
      </c>
      <c r="AO84" s="219"/>
      <c r="AP84" s="219"/>
      <c r="AQ84" s="72"/>
      <c r="AS84" s="83">
        <f>ROUND(SUM(AS85:AS86),2)</f>
        <v>0</v>
      </c>
      <c r="AT84" s="84">
        <f>ROUND(SUM(AV84:AW84),2)</f>
        <v>0</v>
      </c>
      <c r="AU84" s="85">
        <f>ROUND(SUM(AU85:AU86),5)</f>
        <v>0</v>
      </c>
      <c r="AV84" s="84">
        <f>ROUND(AZ84*L31,2)</f>
        <v>0</v>
      </c>
      <c r="AW84" s="84">
        <f>ROUND(BA84*L32,2)</f>
        <v>0</v>
      </c>
      <c r="AX84" s="84">
        <f>ROUND(BB84*L31,2)</f>
        <v>0</v>
      </c>
      <c r="AY84" s="84">
        <f>ROUND(BC84*L32,2)</f>
        <v>0</v>
      </c>
      <c r="AZ84" s="84">
        <f>ROUND(SUM(AZ85:AZ86),2)</f>
        <v>0</v>
      </c>
      <c r="BA84" s="84">
        <f>ROUND(SUM(BA85:BA86),2)</f>
        <v>0</v>
      </c>
      <c r="BB84" s="84">
        <f>ROUND(SUM(BB85:BB86),2)</f>
        <v>0</v>
      </c>
      <c r="BC84" s="84">
        <f>ROUND(SUM(BC85:BC86),2)</f>
        <v>0</v>
      </c>
      <c r="BD84" s="86">
        <f>ROUND(SUM(BD85:BD86),2)</f>
        <v>0</v>
      </c>
      <c r="BS84" s="87" t="s">
        <v>74</v>
      </c>
      <c r="BT84" s="87" t="s">
        <v>75</v>
      </c>
      <c r="BU84" s="88" t="s">
        <v>76</v>
      </c>
      <c r="BV84" s="87" t="s">
        <v>77</v>
      </c>
      <c r="BW84" s="87" t="s">
        <v>78</v>
      </c>
      <c r="BX84" s="87" t="s">
        <v>79</v>
      </c>
    </row>
    <row r="85" spans="1:89" s="5" customFormat="1" ht="28.2" customHeight="1">
      <c r="A85" s="89" t="s">
        <v>80</v>
      </c>
      <c r="B85" s="90"/>
      <c r="C85" s="91"/>
      <c r="D85" s="205" t="s">
        <v>81</v>
      </c>
      <c r="E85" s="205"/>
      <c r="F85" s="205"/>
      <c r="G85" s="205"/>
      <c r="H85" s="205"/>
      <c r="I85" s="92"/>
      <c r="J85" s="205" t="s">
        <v>421</v>
      </c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21">
        <f>'01 - Rampa pred vstupom'!M30</f>
        <v>0</v>
      </c>
      <c r="AH85" s="222"/>
      <c r="AI85" s="222"/>
      <c r="AJ85" s="222"/>
      <c r="AK85" s="222"/>
      <c r="AL85" s="222"/>
      <c r="AM85" s="222"/>
      <c r="AN85" s="221">
        <f>SUM(AG85,AT85)</f>
        <v>0</v>
      </c>
      <c r="AO85" s="222"/>
      <c r="AP85" s="222"/>
      <c r="AQ85" s="93"/>
      <c r="AS85" s="94">
        <f>'01 - Rampa pred vstupom'!M28</f>
        <v>0</v>
      </c>
      <c r="AT85" s="95">
        <f>ROUND(SUM(AV85:AW85),2)</f>
        <v>0</v>
      </c>
      <c r="AU85" s="96">
        <f>'01 - Rampa pred vstupom'!W120</f>
        <v>0</v>
      </c>
      <c r="AV85" s="95">
        <f>'01 - Rampa pred vstupom'!M32</f>
        <v>0</v>
      </c>
      <c r="AW85" s="95">
        <f>'01 - Rampa pred vstupom'!M33</f>
        <v>0</v>
      </c>
      <c r="AX85" s="95">
        <f>'01 - Rampa pred vstupom'!M34</f>
        <v>0</v>
      </c>
      <c r="AY85" s="95">
        <f>'01 - Rampa pred vstupom'!M35</f>
        <v>0</v>
      </c>
      <c r="AZ85" s="95">
        <f>'01 - Rampa pred vstupom'!H32</f>
        <v>0</v>
      </c>
      <c r="BA85" s="95">
        <f>'01 - Rampa pred vstupom'!H33</f>
        <v>0</v>
      </c>
      <c r="BB85" s="95">
        <f>'01 - Rampa pred vstupom'!H34</f>
        <v>0</v>
      </c>
      <c r="BC85" s="95">
        <f>'01 - Rampa pred vstupom'!H35</f>
        <v>0</v>
      </c>
      <c r="BD85" s="97">
        <f>'01 - Rampa pred vstupom'!H36</f>
        <v>0</v>
      </c>
      <c r="BT85" s="98" t="s">
        <v>82</v>
      </c>
      <c r="BV85" s="98" t="s">
        <v>77</v>
      </c>
      <c r="BW85" s="98" t="s">
        <v>83</v>
      </c>
      <c r="BX85" s="98" t="s">
        <v>78</v>
      </c>
    </row>
    <row r="86" spans="1:89" s="5" customFormat="1" ht="16.5" customHeight="1">
      <c r="A86" s="89" t="s">
        <v>80</v>
      </c>
      <c r="B86" s="90"/>
      <c r="C86" s="91"/>
      <c r="D86" s="205" t="s">
        <v>84</v>
      </c>
      <c r="E86" s="205"/>
      <c r="F86" s="205"/>
      <c r="G86" s="205"/>
      <c r="H86" s="205"/>
      <c r="I86" s="92"/>
      <c r="J86" s="205" t="s">
        <v>85</v>
      </c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21">
        <f>'02 - Oprava obkladu vo WC'!M30</f>
        <v>0</v>
      </c>
      <c r="AH86" s="222"/>
      <c r="AI86" s="222"/>
      <c r="AJ86" s="222"/>
      <c r="AK86" s="222"/>
      <c r="AL86" s="222"/>
      <c r="AM86" s="222"/>
      <c r="AN86" s="221">
        <f>SUM(AG86,AT86)</f>
        <v>0</v>
      </c>
      <c r="AO86" s="222"/>
      <c r="AP86" s="222"/>
      <c r="AQ86" s="93"/>
      <c r="AS86" s="99">
        <f>'02 - Oprava obkladu vo WC'!M28</f>
        <v>0</v>
      </c>
      <c r="AT86" s="100">
        <f>ROUND(SUM(AV86:AW86),2)</f>
        <v>0</v>
      </c>
      <c r="AU86" s="101">
        <f>'02 - Oprava obkladu vo WC'!W120</f>
        <v>0</v>
      </c>
      <c r="AV86" s="100">
        <f>'02 - Oprava obkladu vo WC'!M32</f>
        <v>0</v>
      </c>
      <c r="AW86" s="100">
        <f>'02 - Oprava obkladu vo WC'!M33</f>
        <v>0</v>
      </c>
      <c r="AX86" s="100">
        <f>'02 - Oprava obkladu vo WC'!M34</f>
        <v>0</v>
      </c>
      <c r="AY86" s="100">
        <f>'02 - Oprava obkladu vo WC'!M35</f>
        <v>0</v>
      </c>
      <c r="AZ86" s="100">
        <f>'02 - Oprava obkladu vo WC'!H32</f>
        <v>0</v>
      </c>
      <c r="BA86" s="100">
        <f>'02 - Oprava obkladu vo WC'!H33</f>
        <v>0</v>
      </c>
      <c r="BB86" s="100">
        <f>'02 - Oprava obkladu vo WC'!H34</f>
        <v>0</v>
      </c>
      <c r="BC86" s="100">
        <f>'02 - Oprava obkladu vo WC'!H35</f>
        <v>0</v>
      </c>
      <c r="BD86" s="102">
        <f>'02 - Oprava obkladu vo WC'!H36</f>
        <v>0</v>
      </c>
      <c r="BT86" s="98" t="s">
        <v>82</v>
      </c>
      <c r="BV86" s="98" t="s">
        <v>77</v>
      </c>
      <c r="BW86" s="98" t="s">
        <v>86</v>
      </c>
      <c r="BX86" s="98" t="s">
        <v>78</v>
      </c>
    </row>
    <row r="87" spans="1:89">
      <c r="B87" s="2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5"/>
    </row>
    <row r="88" spans="1:89" s="1" customFormat="1" ht="30" customHeight="1">
      <c r="B88" s="36"/>
      <c r="C88" s="81" t="s">
        <v>87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19">
        <f>ROUND(SUM(AG89:AG92),2)</f>
        <v>0</v>
      </c>
      <c r="AH88" s="219"/>
      <c r="AI88" s="219"/>
      <c r="AJ88" s="219"/>
      <c r="AK88" s="219"/>
      <c r="AL88" s="219"/>
      <c r="AM88" s="219"/>
      <c r="AN88" s="219">
        <f>ROUND(SUM(AN89:AN92),2)</f>
        <v>0</v>
      </c>
      <c r="AO88" s="219"/>
      <c r="AP88" s="219"/>
      <c r="AQ88" s="38"/>
      <c r="AS88" s="77" t="s">
        <v>88</v>
      </c>
      <c r="AT88" s="78" t="s">
        <v>89</v>
      </c>
      <c r="AU88" s="78" t="s">
        <v>39</v>
      </c>
      <c r="AV88" s="79" t="s">
        <v>62</v>
      </c>
    </row>
    <row r="89" spans="1:89" s="1" customFormat="1" ht="19.95" customHeight="1">
      <c r="B89" s="36"/>
      <c r="C89" s="37"/>
      <c r="D89" s="103" t="s">
        <v>90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203">
        <f>ROUND(AG84*AS89,2)</f>
        <v>0</v>
      </c>
      <c r="AH89" s="204"/>
      <c r="AI89" s="204"/>
      <c r="AJ89" s="204"/>
      <c r="AK89" s="204"/>
      <c r="AL89" s="204"/>
      <c r="AM89" s="204"/>
      <c r="AN89" s="204">
        <f>ROUND(AG89+AV89,2)</f>
        <v>0</v>
      </c>
      <c r="AO89" s="204"/>
      <c r="AP89" s="204"/>
      <c r="AQ89" s="38"/>
      <c r="AS89" s="104">
        <v>0</v>
      </c>
      <c r="AT89" s="105" t="s">
        <v>91</v>
      </c>
      <c r="AU89" s="105" t="s">
        <v>40</v>
      </c>
      <c r="AV89" s="106">
        <f>ROUND(IF(AU89="základná",AG89*L31,IF(AU89="znížená",AG89*L32,0)),2)</f>
        <v>0</v>
      </c>
      <c r="BV89" s="20" t="s">
        <v>92</v>
      </c>
      <c r="BY89" s="107">
        <f>IF(AU89="základná",AV89,0)</f>
        <v>0</v>
      </c>
      <c r="BZ89" s="107">
        <f>IF(AU89="znížená",AV89,0)</f>
        <v>0</v>
      </c>
      <c r="CA89" s="107">
        <v>0</v>
      </c>
      <c r="CB89" s="107">
        <v>0</v>
      </c>
      <c r="CC89" s="107">
        <v>0</v>
      </c>
      <c r="CD89" s="107">
        <f>IF(AU89="základná",AG89,0)</f>
        <v>0</v>
      </c>
      <c r="CE89" s="107">
        <f>IF(AU89="znížená",AG89,0)</f>
        <v>0</v>
      </c>
      <c r="CF89" s="107">
        <f>IF(AU89="zákl. prenesená",AG89,0)</f>
        <v>0</v>
      </c>
      <c r="CG89" s="107">
        <f>IF(AU89="zníž. prenesená",AG89,0)</f>
        <v>0</v>
      </c>
      <c r="CH89" s="107">
        <f>IF(AU89="nulová",AG89,0)</f>
        <v>0</v>
      </c>
      <c r="CI89" s="20">
        <f>IF(AU89="základná",1,IF(AU89="znížená",2,IF(AU89="zákl. prenesená",4,IF(AU89="zníž. prenesená",5,3))))</f>
        <v>1</v>
      </c>
      <c r="CJ89" s="20">
        <f>IF(AT89="stavebná časť",1,IF(8892="investičná časť",2,3))</f>
        <v>1</v>
      </c>
      <c r="CK89" s="20" t="str">
        <f>IF(D89="Vyplň vlastné","","x")</f>
        <v>x</v>
      </c>
    </row>
    <row r="90" spans="1:89" s="1" customFormat="1" ht="19.95" customHeight="1">
      <c r="B90" s="36"/>
      <c r="C90" s="37"/>
      <c r="D90" s="201" t="s">
        <v>93</v>
      </c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37"/>
      <c r="AD90" s="37"/>
      <c r="AE90" s="37"/>
      <c r="AF90" s="37"/>
      <c r="AG90" s="203">
        <f>AG84*AS90</f>
        <v>0</v>
      </c>
      <c r="AH90" s="204"/>
      <c r="AI90" s="204"/>
      <c r="AJ90" s="204"/>
      <c r="AK90" s="204"/>
      <c r="AL90" s="204"/>
      <c r="AM90" s="204"/>
      <c r="AN90" s="204">
        <f>AG90+AV90</f>
        <v>0</v>
      </c>
      <c r="AO90" s="204"/>
      <c r="AP90" s="204"/>
      <c r="AQ90" s="38"/>
      <c r="AS90" s="108">
        <v>0</v>
      </c>
      <c r="AT90" s="109" t="s">
        <v>91</v>
      </c>
      <c r="AU90" s="109" t="s">
        <v>40</v>
      </c>
      <c r="AV90" s="110">
        <f>ROUND(IF(AU90="nulová",0,IF(OR(AU90="základná",AU90="zákl. prenesená"),AG90*L31,AG90*L32)),2)</f>
        <v>0</v>
      </c>
      <c r="BV90" s="20" t="s">
        <v>94</v>
      </c>
      <c r="BY90" s="107">
        <f>IF(AU90="základná",AV90,0)</f>
        <v>0</v>
      </c>
      <c r="BZ90" s="107">
        <f>IF(AU90="znížená",AV90,0)</f>
        <v>0</v>
      </c>
      <c r="CA90" s="107">
        <f>IF(AU90="zákl. prenesená",AV90,0)</f>
        <v>0</v>
      </c>
      <c r="CB90" s="107">
        <f>IF(AU90="zníž. prenesená",AV90,0)</f>
        <v>0</v>
      </c>
      <c r="CC90" s="107">
        <f>IF(AU90="nulová",AV90,0)</f>
        <v>0</v>
      </c>
      <c r="CD90" s="107">
        <f>IF(AU90="základná",AG90,0)</f>
        <v>0</v>
      </c>
      <c r="CE90" s="107">
        <f>IF(AU90="znížená",AG90,0)</f>
        <v>0</v>
      </c>
      <c r="CF90" s="107">
        <f>IF(AU90="zákl. prenesená",AG90,0)</f>
        <v>0</v>
      </c>
      <c r="CG90" s="107">
        <f>IF(AU90="zníž. prenesená",AG90,0)</f>
        <v>0</v>
      </c>
      <c r="CH90" s="107">
        <f>IF(AU90="nulová",AG90,0)</f>
        <v>0</v>
      </c>
      <c r="CI90" s="20">
        <f>IF(AU90="základná",1,IF(AU90="znížená",2,IF(AU90="zákl. prenesená",4,IF(AU90="zníž. prenesená",5,3))))</f>
        <v>1</v>
      </c>
      <c r="CJ90" s="20">
        <f>IF(AT90="stavebná časť",1,IF(8893="investičná časť",2,3))</f>
        <v>1</v>
      </c>
      <c r="CK90" s="20" t="str">
        <f>IF(D90="Vyplň vlastné","","x")</f>
        <v/>
      </c>
    </row>
    <row r="91" spans="1:89" s="1" customFormat="1" ht="19.95" customHeight="1">
      <c r="B91" s="36"/>
      <c r="C91" s="37"/>
      <c r="D91" s="201" t="s">
        <v>93</v>
      </c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37"/>
      <c r="AD91" s="37"/>
      <c r="AE91" s="37"/>
      <c r="AF91" s="37"/>
      <c r="AG91" s="203">
        <f>AG84*AS91</f>
        <v>0</v>
      </c>
      <c r="AH91" s="204"/>
      <c r="AI91" s="204"/>
      <c r="AJ91" s="204"/>
      <c r="AK91" s="204"/>
      <c r="AL91" s="204"/>
      <c r="AM91" s="204"/>
      <c r="AN91" s="204">
        <f>AG91+AV91</f>
        <v>0</v>
      </c>
      <c r="AO91" s="204"/>
      <c r="AP91" s="204"/>
      <c r="AQ91" s="38"/>
      <c r="AS91" s="108">
        <v>0</v>
      </c>
      <c r="AT91" s="109" t="s">
        <v>91</v>
      </c>
      <c r="AU91" s="109" t="s">
        <v>40</v>
      </c>
      <c r="AV91" s="110">
        <f>ROUND(IF(AU91="nulová",0,IF(OR(AU91="základná",AU91="zákl. prenesená"),AG91*L31,AG91*L32)),2)</f>
        <v>0</v>
      </c>
      <c r="BV91" s="20" t="s">
        <v>94</v>
      </c>
      <c r="BY91" s="107">
        <f>IF(AU91="základná",AV91,0)</f>
        <v>0</v>
      </c>
      <c r="BZ91" s="107">
        <f>IF(AU91="znížená",AV91,0)</f>
        <v>0</v>
      </c>
      <c r="CA91" s="107">
        <f>IF(AU91="zákl. prenesená",AV91,0)</f>
        <v>0</v>
      </c>
      <c r="CB91" s="107">
        <f>IF(AU91="zníž. prenesená",AV91,0)</f>
        <v>0</v>
      </c>
      <c r="CC91" s="107">
        <f>IF(AU91="nulová",AV91,0)</f>
        <v>0</v>
      </c>
      <c r="CD91" s="107">
        <f>IF(AU91="základná",AG91,0)</f>
        <v>0</v>
      </c>
      <c r="CE91" s="107">
        <f>IF(AU91="znížená",AG91,0)</f>
        <v>0</v>
      </c>
      <c r="CF91" s="107">
        <f>IF(AU91="zákl. prenesená",AG91,0)</f>
        <v>0</v>
      </c>
      <c r="CG91" s="107">
        <f>IF(AU91="zníž. prenesená",AG91,0)</f>
        <v>0</v>
      </c>
      <c r="CH91" s="107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časť",1,IF(8894="investičná časť",2,3))</f>
        <v>1</v>
      </c>
      <c r="CK91" s="20" t="str">
        <f>IF(D91="Vyplň vlastné","","x")</f>
        <v/>
      </c>
    </row>
    <row r="92" spans="1:89" s="1" customFormat="1" ht="19.95" customHeight="1">
      <c r="B92" s="36"/>
      <c r="C92" s="37"/>
      <c r="D92" s="201" t="s">
        <v>93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37"/>
      <c r="AD92" s="37"/>
      <c r="AE92" s="37"/>
      <c r="AF92" s="37"/>
      <c r="AG92" s="203">
        <f>AG84*AS92</f>
        <v>0</v>
      </c>
      <c r="AH92" s="204"/>
      <c r="AI92" s="204"/>
      <c r="AJ92" s="204"/>
      <c r="AK92" s="204"/>
      <c r="AL92" s="204"/>
      <c r="AM92" s="204"/>
      <c r="AN92" s="204">
        <f>AG92+AV92</f>
        <v>0</v>
      </c>
      <c r="AO92" s="204"/>
      <c r="AP92" s="204"/>
      <c r="AQ92" s="38"/>
      <c r="AS92" s="111">
        <v>0</v>
      </c>
      <c r="AT92" s="112" t="s">
        <v>91</v>
      </c>
      <c r="AU92" s="112" t="s">
        <v>40</v>
      </c>
      <c r="AV92" s="113">
        <f>ROUND(IF(AU92="nulová",0,IF(OR(AU92="základná",AU92="zákl. prenesená"),AG92*L31,AG92*L32)),2)</f>
        <v>0</v>
      </c>
      <c r="BV92" s="20" t="s">
        <v>94</v>
      </c>
      <c r="BY92" s="107">
        <f>IF(AU92="základná",AV92,0)</f>
        <v>0</v>
      </c>
      <c r="BZ92" s="107">
        <f>IF(AU92="znížená",AV92,0)</f>
        <v>0</v>
      </c>
      <c r="CA92" s="107">
        <f>IF(AU92="zákl. prenesená",AV92,0)</f>
        <v>0</v>
      </c>
      <c r="CB92" s="107">
        <f>IF(AU92="zníž. prenesená",AV92,0)</f>
        <v>0</v>
      </c>
      <c r="CC92" s="107">
        <f>IF(AU92="nulová",AV92,0)</f>
        <v>0</v>
      </c>
      <c r="CD92" s="107">
        <f>IF(AU92="základná",AG92,0)</f>
        <v>0</v>
      </c>
      <c r="CE92" s="107">
        <f>IF(AU92="znížená",AG92,0)</f>
        <v>0</v>
      </c>
      <c r="CF92" s="107">
        <f>IF(AU92="zákl. prenesená",AG92,0)</f>
        <v>0</v>
      </c>
      <c r="CG92" s="107">
        <f>IF(AU92="zníž. prenesená",AG92,0)</f>
        <v>0</v>
      </c>
      <c r="CH92" s="107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časť",1,IF(8895="investičná časť",2,3))</f>
        <v>1</v>
      </c>
      <c r="CK92" s="20" t="str">
        <f>IF(D92="Vyplň vlastné","","x")</f>
        <v/>
      </c>
    </row>
    <row r="93" spans="1:89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8"/>
    </row>
    <row r="94" spans="1:89" s="1" customFormat="1" ht="30" customHeight="1">
      <c r="B94" s="36"/>
      <c r="C94" s="114" t="s">
        <v>95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220">
        <f>ROUND(AG84+AG88,2)</f>
        <v>0</v>
      </c>
      <c r="AH94" s="220"/>
      <c r="AI94" s="220"/>
      <c r="AJ94" s="220"/>
      <c r="AK94" s="220"/>
      <c r="AL94" s="220"/>
      <c r="AM94" s="220"/>
      <c r="AN94" s="220">
        <f>AN84+AN88</f>
        <v>0</v>
      </c>
      <c r="AO94" s="220"/>
      <c r="AP94" s="220"/>
      <c r="AQ94" s="38"/>
    </row>
    <row r="95" spans="1:89" s="1" customFormat="1" ht="6.9" customHeight="1"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2"/>
    </row>
  </sheetData>
  <mergeCells count="62">
    <mergeCell ref="L32:O32"/>
    <mergeCell ref="W32:AE32"/>
    <mergeCell ref="AK32:AO32"/>
    <mergeCell ref="W33:AE33"/>
    <mergeCell ref="W34:AE34"/>
    <mergeCell ref="C2:AP2"/>
    <mergeCell ref="C4:AP4"/>
    <mergeCell ref="AR2:BE2"/>
    <mergeCell ref="K5:AO5"/>
    <mergeCell ref="AK33:AO33"/>
    <mergeCell ref="K6:AO6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AG94:AM94"/>
    <mergeCell ref="AN94:AP94"/>
    <mergeCell ref="AG90:AM90"/>
    <mergeCell ref="AN92:AP92"/>
    <mergeCell ref="AN86:AP86"/>
    <mergeCell ref="AG86:AM86"/>
    <mergeCell ref="AG89:AM89"/>
    <mergeCell ref="AN89:AP89"/>
    <mergeCell ref="AN90:AP90"/>
    <mergeCell ref="AN91:AP91"/>
    <mergeCell ref="AK34:AO34"/>
    <mergeCell ref="L35:O35"/>
    <mergeCell ref="W35:AE35"/>
    <mergeCell ref="AK35:AO35"/>
    <mergeCell ref="X37:AB37"/>
    <mergeCell ref="AK37:AO37"/>
    <mergeCell ref="L34:O34"/>
    <mergeCell ref="C73:AP73"/>
    <mergeCell ref="L75:AO75"/>
    <mergeCell ref="C82:G82"/>
    <mergeCell ref="I82:AF82"/>
    <mergeCell ref="AG82:AM82"/>
    <mergeCell ref="D92:AB92"/>
    <mergeCell ref="AG92:AM92"/>
    <mergeCell ref="AM79:AP79"/>
    <mergeCell ref="D85:H85"/>
    <mergeCell ref="J85:AF85"/>
    <mergeCell ref="D86:H86"/>
    <mergeCell ref="J86:AF86"/>
    <mergeCell ref="D90:AB90"/>
    <mergeCell ref="AG84:AM84"/>
    <mergeCell ref="AN84:AP84"/>
    <mergeCell ref="AG88:AM88"/>
    <mergeCell ref="AN88:AP88"/>
    <mergeCell ref="AN85:AP85"/>
    <mergeCell ref="AG85:AM85"/>
    <mergeCell ref="AS79:AT81"/>
    <mergeCell ref="AM80:AP80"/>
    <mergeCell ref="AN82:AP82"/>
    <mergeCell ref="D91:AB91"/>
    <mergeCell ref="AG91:AM91"/>
  </mergeCells>
  <dataValidations count="2">
    <dataValidation type="list" allowBlank="1" showInputMessage="1" showErrorMessage="1" error="Povolené sú hodnoty základná, znížená, nulová." sqref="AU89:AU93">
      <formula1>"základná, znížená, nulová"</formula1>
    </dataValidation>
    <dataValidation type="list" allowBlank="1" showInputMessage="1" showErrorMessage="1" error="Povolené sú hodnoty stavebná časť, technologická časť, investičná časť." sqref="AT89:AT93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5" location="'01 - Bezbariérový vstup v...'!C2" display="/"/>
    <hyperlink ref="A86" location="'02 - Oprava obkladu vo WC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>
      <pane ySplit="1" topLeftCell="A2" activePane="bottomLeft" state="frozen"/>
      <selection pane="bottomLeft" activeCell="I29" sqref="I2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96</v>
      </c>
      <c r="G1" s="15"/>
      <c r="H1" s="240" t="s">
        <v>97</v>
      </c>
      <c r="I1" s="240"/>
      <c r="J1" s="240"/>
      <c r="K1" s="240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0" t="s">
        <v>83</v>
      </c>
      <c r="AZ2" s="117" t="s">
        <v>101</v>
      </c>
      <c r="BA2" s="117" t="s">
        <v>5</v>
      </c>
      <c r="BB2" s="117" t="s">
        <v>5</v>
      </c>
      <c r="BC2" s="117" t="s">
        <v>102</v>
      </c>
      <c r="BD2" s="117" t="s">
        <v>103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75</v>
      </c>
      <c r="AZ3" s="117" t="s">
        <v>104</v>
      </c>
      <c r="BA3" s="117" t="s">
        <v>5</v>
      </c>
      <c r="BB3" s="117" t="s">
        <v>5</v>
      </c>
      <c r="BC3" s="117" t="s">
        <v>105</v>
      </c>
      <c r="BD3" s="117" t="s">
        <v>103</v>
      </c>
    </row>
    <row r="4" spans="1:66" ht="36.9" customHeight="1">
      <c r="B4" s="24"/>
      <c r="C4" s="206" t="s">
        <v>106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19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'Rekapitulácia stavby'!K6</f>
        <v>SPŠE Zochova ul., Bratislava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6"/>
      <c r="C7" s="37"/>
      <c r="D7" s="30" t="s">
        <v>107</v>
      </c>
      <c r="E7" s="37"/>
      <c r="F7" s="229" t="s">
        <v>422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7"/>
      <c r="R7" s="38"/>
    </row>
    <row r="8" spans="1:66" s="1" customFormat="1" ht="14.4" customHeight="1">
      <c r="B8" s="36"/>
      <c r="C8" s="37"/>
      <c r="D8" s="31" t="s">
        <v>19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20</v>
      </c>
      <c r="N8" s="37"/>
      <c r="O8" s="29" t="s">
        <v>5</v>
      </c>
      <c r="P8" s="37"/>
      <c r="Q8" s="37"/>
      <c r="R8" s="38"/>
    </row>
    <row r="9" spans="1:66" s="1" customFormat="1" ht="14.4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44" t="str">
        <f>'Rekapitulácia stavby'!AN8</f>
        <v>19. 7. 2018</v>
      </c>
      <c r="P9" s="245"/>
      <c r="Q9" s="37"/>
      <c r="R9" s="38"/>
    </row>
    <row r="10" spans="1:66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" customHeight="1">
      <c r="B11" s="36"/>
      <c r="C11" s="37"/>
      <c r="D11" s="31" t="s">
        <v>25</v>
      </c>
      <c r="E11" s="37"/>
      <c r="F11" s="37"/>
      <c r="G11" s="37"/>
      <c r="H11" s="37"/>
      <c r="I11" s="37"/>
      <c r="J11" s="37"/>
      <c r="K11" s="37"/>
      <c r="L11" s="37"/>
      <c r="M11" s="31" t="s">
        <v>26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27</v>
      </c>
      <c r="F12" s="37"/>
      <c r="G12" s="37"/>
      <c r="H12" s="37"/>
      <c r="I12" s="37"/>
      <c r="J12" s="37"/>
      <c r="K12" s="37"/>
      <c r="L12" s="37"/>
      <c r="M12" s="31" t="s">
        <v>28</v>
      </c>
      <c r="N12" s="37"/>
      <c r="O12" s="227" t="s">
        <v>5</v>
      </c>
      <c r="P12" s="227"/>
      <c r="Q12" s="37"/>
      <c r="R12" s="38"/>
    </row>
    <row r="13" spans="1:66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" customHeight="1">
      <c r="B14" s="36"/>
      <c r="C14" s="37"/>
      <c r="D14" s="31" t="s">
        <v>29</v>
      </c>
      <c r="E14" s="37"/>
      <c r="F14" s="37"/>
      <c r="G14" s="37"/>
      <c r="H14" s="37"/>
      <c r="I14" s="37"/>
      <c r="J14" s="37"/>
      <c r="K14" s="37"/>
      <c r="L14" s="37"/>
      <c r="M14" s="31" t="s">
        <v>26</v>
      </c>
      <c r="N14" s="37"/>
      <c r="O14" s="246" t="str">
        <f>IF('Rekapitulácia stavby'!AN13="","",'Rekapitulácia stavby'!AN13)</f>
        <v>Vyplň údaj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46" t="str">
        <f>IF('Rekapitulácia stavby'!E14="","",'Rekapitulácia stavby'!E14)</f>
        <v>Vyplň údaj</v>
      </c>
      <c r="F15" s="247"/>
      <c r="G15" s="247"/>
      <c r="H15" s="247"/>
      <c r="I15" s="247"/>
      <c r="J15" s="247"/>
      <c r="K15" s="247"/>
      <c r="L15" s="247"/>
      <c r="M15" s="31" t="s">
        <v>28</v>
      </c>
      <c r="N15" s="37"/>
      <c r="O15" s="246" t="str">
        <f>IF('Rekapitulácia stavby'!AN14="","",'Rekapitulácia stavby'!AN14)</f>
        <v>Vyplň údaj</v>
      </c>
      <c r="P15" s="227"/>
      <c r="Q15" s="37"/>
      <c r="R15" s="38"/>
    </row>
    <row r="16" spans="1:66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31</v>
      </c>
      <c r="E17" s="37"/>
      <c r="F17" s="37"/>
      <c r="G17" s="37"/>
      <c r="H17" s="37"/>
      <c r="I17" s="37"/>
      <c r="J17" s="37"/>
      <c r="K17" s="37"/>
      <c r="L17" s="37"/>
      <c r="M17" s="31" t="s">
        <v>26</v>
      </c>
      <c r="N17" s="37"/>
      <c r="O17" s="227" t="str">
        <f>IF('Rekapitulácia stavby'!AN16="","",'Rekapitulácia stavby'!AN16)</f>
        <v/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28</v>
      </c>
      <c r="N18" s="37"/>
      <c r="O18" s="227" t="str">
        <f>IF('Rekapitulácia stavby'!AN17="","",'Rekapitulácia stavby'!AN17)</f>
        <v/>
      </c>
      <c r="P18" s="227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26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/>
      <c r="F21" s="37"/>
      <c r="G21" s="37"/>
      <c r="H21" s="37"/>
      <c r="I21" s="37"/>
      <c r="J21" s="37"/>
      <c r="K21" s="37"/>
      <c r="L21" s="37"/>
      <c r="M21" s="31" t="s">
        <v>28</v>
      </c>
      <c r="N21" s="37"/>
      <c r="O21" s="227" t="s">
        <v>5</v>
      </c>
      <c r="P21" s="227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34" t="s">
        <v>5</v>
      </c>
      <c r="F24" s="234"/>
      <c r="G24" s="234"/>
      <c r="H24" s="234"/>
      <c r="I24" s="234"/>
      <c r="J24" s="234"/>
      <c r="K24" s="234"/>
      <c r="L24" s="234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18" t="s">
        <v>108</v>
      </c>
      <c r="E27" s="37"/>
      <c r="F27" s="37"/>
      <c r="G27" s="37"/>
      <c r="H27" s="37"/>
      <c r="I27" s="37"/>
      <c r="J27" s="37"/>
      <c r="K27" s="37"/>
      <c r="L27" s="37"/>
      <c r="M27" s="235">
        <f>N85</f>
        <v>0</v>
      </c>
      <c r="N27" s="235"/>
      <c r="O27" s="235"/>
      <c r="P27" s="235"/>
      <c r="Q27" s="37"/>
      <c r="R27" s="38"/>
    </row>
    <row r="28" spans="2:18" s="1" customFormat="1" ht="14.4" customHeight="1">
      <c r="B28" s="36"/>
      <c r="C28" s="37"/>
      <c r="D28" s="35" t="s">
        <v>90</v>
      </c>
      <c r="E28" s="37"/>
      <c r="F28" s="37"/>
      <c r="G28" s="37"/>
      <c r="H28" s="37"/>
      <c r="I28" s="37"/>
      <c r="J28" s="37"/>
      <c r="K28" s="37"/>
      <c r="L28" s="37"/>
      <c r="M28" s="235">
        <f>N95</f>
        <v>0</v>
      </c>
      <c r="N28" s="235"/>
      <c r="O28" s="235"/>
      <c r="P28" s="235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9" t="s">
        <v>38</v>
      </c>
      <c r="E30" s="37"/>
      <c r="F30" s="37"/>
      <c r="G30" s="37"/>
      <c r="H30" s="37"/>
      <c r="I30" s="37"/>
      <c r="J30" s="37"/>
      <c r="K30" s="37"/>
      <c r="L30" s="37"/>
      <c r="M30" s="275">
        <f>ROUND(M27+M28,2)</f>
        <v>0</v>
      </c>
      <c r="N30" s="243"/>
      <c r="O30" s="243"/>
      <c r="P30" s="24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39</v>
      </c>
      <c r="E32" s="43" t="s">
        <v>40</v>
      </c>
      <c r="F32" s="44">
        <v>0.2</v>
      </c>
      <c r="G32" s="120" t="s">
        <v>41</v>
      </c>
      <c r="H32" s="276">
        <f>(SUM(BE95:BE102)+SUM(BE120:BE194))</f>
        <v>0</v>
      </c>
      <c r="I32" s="243"/>
      <c r="J32" s="243"/>
      <c r="K32" s="37"/>
      <c r="L32" s="37"/>
      <c r="M32" s="276">
        <f>ROUND((SUM(BE95:BE102)+SUM(BE120:BE194)), 2)*F32</f>
        <v>0</v>
      </c>
      <c r="N32" s="243"/>
      <c r="O32" s="243"/>
      <c r="P32" s="243"/>
      <c r="Q32" s="37"/>
      <c r="R32" s="38"/>
    </row>
    <row r="33" spans="2:18" s="1" customFormat="1" ht="14.4" customHeight="1">
      <c r="B33" s="36"/>
      <c r="C33" s="37"/>
      <c r="D33" s="37"/>
      <c r="E33" s="43" t="s">
        <v>42</v>
      </c>
      <c r="F33" s="44">
        <v>0.2</v>
      </c>
      <c r="G33" s="120" t="s">
        <v>41</v>
      </c>
      <c r="H33" s="276">
        <f>(SUM(BF95:BF102)+SUM(BF120:BF194))</f>
        <v>0</v>
      </c>
      <c r="I33" s="243"/>
      <c r="J33" s="243"/>
      <c r="K33" s="37"/>
      <c r="L33" s="37"/>
      <c r="M33" s="276">
        <f>ROUND((SUM(BF95:BF102)+SUM(BF120:BF194)), 2)*F33</f>
        <v>0</v>
      </c>
      <c r="N33" s="243"/>
      <c r="O33" s="243"/>
      <c r="P33" s="243"/>
      <c r="Q33" s="37"/>
      <c r="R33" s="38"/>
    </row>
    <row r="34" spans="2:18" s="1" customFormat="1" ht="14.4" hidden="1" customHeight="1">
      <c r="B34" s="36"/>
      <c r="C34" s="37"/>
      <c r="D34" s="37"/>
      <c r="E34" s="43" t="s">
        <v>43</v>
      </c>
      <c r="F34" s="44">
        <v>0.2</v>
      </c>
      <c r="G34" s="120" t="s">
        <v>41</v>
      </c>
      <c r="H34" s="276">
        <f>(SUM(BG95:BG102)+SUM(BG120:BG194))</f>
        <v>0</v>
      </c>
      <c r="I34" s="243"/>
      <c r="J34" s="243"/>
      <c r="K34" s="37"/>
      <c r="L34" s="37"/>
      <c r="M34" s="276">
        <v>0</v>
      </c>
      <c r="N34" s="243"/>
      <c r="O34" s="243"/>
      <c r="P34" s="243"/>
      <c r="Q34" s="37"/>
      <c r="R34" s="38"/>
    </row>
    <row r="35" spans="2:18" s="1" customFormat="1" ht="14.4" hidden="1" customHeight="1">
      <c r="B35" s="36"/>
      <c r="C35" s="37"/>
      <c r="D35" s="37"/>
      <c r="E35" s="43" t="s">
        <v>44</v>
      </c>
      <c r="F35" s="44">
        <v>0.2</v>
      </c>
      <c r="G35" s="120" t="s">
        <v>41</v>
      </c>
      <c r="H35" s="276">
        <f>(SUM(BH95:BH102)+SUM(BH120:BH194))</f>
        <v>0</v>
      </c>
      <c r="I35" s="243"/>
      <c r="J35" s="243"/>
      <c r="K35" s="37"/>
      <c r="L35" s="37"/>
      <c r="M35" s="276">
        <v>0</v>
      </c>
      <c r="N35" s="243"/>
      <c r="O35" s="243"/>
      <c r="P35" s="243"/>
      <c r="Q35" s="37"/>
      <c r="R35" s="38"/>
    </row>
    <row r="36" spans="2:18" s="1" customFormat="1" ht="14.4" hidden="1" customHeight="1">
      <c r="B36" s="36"/>
      <c r="C36" s="37"/>
      <c r="D36" s="37"/>
      <c r="E36" s="43" t="s">
        <v>45</v>
      </c>
      <c r="F36" s="44">
        <v>0</v>
      </c>
      <c r="G36" s="120" t="s">
        <v>41</v>
      </c>
      <c r="H36" s="276">
        <f>(SUM(BI95:BI102)+SUM(BI120:BI194))</f>
        <v>0</v>
      </c>
      <c r="I36" s="243"/>
      <c r="J36" s="243"/>
      <c r="K36" s="37"/>
      <c r="L36" s="37"/>
      <c r="M36" s="276">
        <v>0</v>
      </c>
      <c r="N36" s="243"/>
      <c r="O36" s="243"/>
      <c r="P36" s="24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1" t="s">
        <v>46</v>
      </c>
      <c r="E38" s="76"/>
      <c r="F38" s="76"/>
      <c r="G38" s="122" t="s">
        <v>47</v>
      </c>
      <c r="H38" s="123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s="1" customFormat="1" ht="14.4">
      <c r="B47" s="36"/>
      <c r="C47" s="37"/>
      <c r="D47" s="51" t="s">
        <v>49</v>
      </c>
      <c r="E47" s="52"/>
      <c r="F47" s="52"/>
      <c r="G47" s="52"/>
      <c r="H47" s="53"/>
      <c r="I47" s="37"/>
      <c r="J47" s="51" t="s">
        <v>50</v>
      </c>
      <c r="K47" s="52"/>
      <c r="L47" s="52"/>
      <c r="M47" s="52"/>
      <c r="N47" s="52"/>
      <c r="O47" s="52"/>
      <c r="P47" s="53"/>
      <c r="Q47" s="37"/>
      <c r="R47" s="38"/>
    </row>
    <row r="48" spans="2:18">
      <c r="B48" s="24"/>
      <c r="C48" s="27"/>
      <c r="D48" s="54"/>
      <c r="E48" s="27"/>
      <c r="F48" s="27"/>
      <c r="G48" s="27"/>
      <c r="H48" s="55"/>
      <c r="I48" s="27"/>
      <c r="J48" s="54"/>
      <c r="K48" s="27"/>
      <c r="L48" s="27"/>
      <c r="M48" s="27"/>
      <c r="N48" s="27"/>
      <c r="O48" s="27"/>
      <c r="P48" s="55"/>
      <c r="Q48" s="27"/>
      <c r="R48" s="25"/>
    </row>
    <row r="49" spans="2:18">
      <c r="B49" s="24"/>
      <c r="C49" s="27"/>
      <c r="D49" s="54"/>
      <c r="E49" s="27"/>
      <c r="F49" s="27"/>
      <c r="G49" s="27"/>
      <c r="H49" s="55"/>
      <c r="I49" s="27"/>
      <c r="J49" s="54"/>
      <c r="K49" s="27"/>
      <c r="L49" s="27"/>
      <c r="M49" s="27"/>
      <c r="N49" s="27"/>
      <c r="O49" s="27"/>
      <c r="P49" s="55"/>
      <c r="Q49" s="27"/>
      <c r="R49" s="25"/>
    </row>
    <row r="50" spans="2:18">
      <c r="B50" s="24"/>
      <c r="C50" s="27"/>
      <c r="D50" s="54"/>
      <c r="E50" s="27"/>
      <c r="F50" s="27"/>
      <c r="G50" s="27"/>
      <c r="H50" s="55"/>
      <c r="I50" s="27"/>
      <c r="J50" s="54"/>
      <c r="K50" s="27"/>
      <c r="L50" s="27"/>
      <c r="M50" s="27"/>
      <c r="N50" s="27"/>
      <c r="O50" s="27"/>
      <c r="P50" s="55"/>
      <c r="Q50" s="27"/>
      <c r="R50" s="25"/>
    </row>
    <row r="51" spans="2:18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s="1" customFormat="1" ht="14.4">
      <c r="B56" s="36"/>
      <c r="C56" s="37"/>
      <c r="D56" s="56" t="s">
        <v>51</v>
      </c>
      <c r="E56" s="57"/>
      <c r="F56" s="57"/>
      <c r="G56" s="58" t="s">
        <v>52</v>
      </c>
      <c r="H56" s="59"/>
      <c r="I56" s="37"/>
      <c r="J56" s="56" t="s">
        <v>51</v>
      </c>
      <c r="K56" s="57"/>
      <c r="L56" s="57"/>
      <c r="M56" s="57"/>
      <c r="N56" s="58" t="s">
        <v>52</v>
      </c>
      <c r="O56" s="57"/>
      <c r="P56" s="59"/>
      <c r="Q56" s="37"/>
      <c r="R56" s="38"/>
    </row>
    <row r="57" spans="2:18">
      <c r="B57" s="2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</row>
    <row r="58" spans="2:18" s="1" customFormat="1" ht="14.4">
      <c r="B58" s="36"/>
      <c r="C58" s="37"/>
      <c r="D58" s="51" t="s">
        <v>53</v>
      </c>
      <c r="E58" s="52"/>
      <c r="F58" s="52"/>
      <c r="G58" s="52"/>
      <c r="H58" s="53"/>
      <c r="I58" s="37"/>
      <c r="J58" s="51" t="s">
        <v>54</v>
      </c>
      <c r="K58" s="52"/>
      <c r="L58" s="52"/>
      <c r="M58" s="52"/>
      <c r="N58" s="52"/>
      <c r="O58" s="52"/>
      <c r="P58" s="53"/>
      <c r="Q58" s="37"/>
      <c r="R58" s="38"/>
    </row>
    <row r="59" spans="2:18">
      <c r="B59" s="24"/>
      <c r="C59" s="27"/>
      <c r="D59" s="54"/>
      <c r="E59" s="27"/>
      <c r="F59" s="27"/>
      <c r="G59" s="27"/>
      <c r="H59" s="55"/>
      <c r="I59" s="27"/>
      <c r="J59" s="54"/>
      <c r="K59" s="27"/>
      <c r="L59" s="27"/>
      <c r="M59" s="27"/>
      <c r="N59" s="27"/>
      <c r="O59" s="27"/>
      <c r="P59" s="55"/>
      <c r="Q59" s="27"/>
      <c r="R59" s="25"/>
    </row>
    <row r="60" spans="2:18">
      <c r="B60" s="24"/>
      <c r="C60" s="27"/>
      <c r="D60" s="54"/>
      <c r="E60" s="27"/>
      <c r="F60" s="27"/>
      <c r="G60" s="27"/>
      <c r="H60" s="55"/>
      <c r="I60" s="27"/>
      <c r="J60" s="54"/>
      <c r="K60" s="27"/>
      <c r="L60" s="27"/>
      <c r="M60" s="27"/>
      <c r="N60" s="27"/>
      <c r="O60" s="27"/>
      <c r="P60" s="55"/>
      <c r="Q60" s="27"/>
      <c r="R60" s="25"/>
    </row>
    <row r="61" spans="2:18">
      <c r="B61" s="24"/>
      <c r="C61" s="27"/>
      <c r="D61" s="54"/>
      <c r="E61" s="27"/>
      <c r="F61" s="27"/>
      <c r="G61" s="27"/>
      <c r="H61" s="55"/>
      <c r="I61" s="27"/>
      <c r="J61" s="54"/>
      <c r="K61" s="27"/>
      <c r="L61" s="27"/>
      <c r="M61" s="27"/>
      <c r="N61" s="27"/>
      <c r="O61" s="27"/>
      <c r="P61" s="55"/>
      <c r="Q61" s="27"/>
      <c r="R61" s="25"/>
    </row>
    <row r="62" spans="2:18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s="1" customFormat="1" ht="14.4">
      <c r="B67" s="36"/>
      <c r="C67" s="37"/>
      <c r="D67" s="56" t="s">
        <v>51</v>
      </c>
      <c r="E67" s="57"/>
      <c r="F67" s="57"/>
      <c r="G67" s="58" t="s">
        <v>52</v>
      </c>
      <c r="H67" s="59"/>
      <c r="I67" s="37"/>
      <c r="J67" s="56" t="s">
        <v>51</v>
      </c>
      <c r="K67" s="57"/>
      <c r="L67" s="57"/>
      <c r="M67" s="57"/>
      <c r="N67" s="58" t="s">
        <v>52</v>
      </c>
      <c r="O67" s="57"/>
      <c r="P67" s="59"/>
      <c r="Q67" s="37"/>
      <c r="R67" s="38"/>
    </row>
    <row r="68" spans="2:18" s="1" customFormat="1" ht="14.4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</row>
    <row r="72" spans="2:18" s="1" customFormat="1" ht="6.9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2:18" s="1" customFormat="1" ht="36.9" customHeight="1">
      <c r="B73" s="36"/>
      <c r="C73" s="206" t="s">
        <v>109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38"/>
    </row>
    <row r="74" spans="2:18" s="1" customFormat="1" ht="6.9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</row>
    <row r="75" spans="2:18" s="1" customFormat="1" ht="30" customHeight="1">
      <c r="B75" s="36"/>
      <c r="C75" s="31" t="s">
        <v>17</v>
      </c>
      <c r="D75" s="37"/>
      <c r="E75" s="37"/>
      <c r="F75" s="241" t="str">
        <f>F6</f>
        <v>SPŠE Zochova ul., Bratislava</v>
      </c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37"/>
      <c r="R75" s="38"/>
    </row>
    <row r="76" spans="2:18" s="1" customFormat="1" ht="36.9" customHeight="1">
      <c r="B76" s="36"/>
      <c r="C76" s="70" t="s">
        <v>107</v>
      </c>
      <c r="D76" s="37"/>
      <c r="E76" s="37"/>
      <c r="F76" s="208" t="str">
        <f>F7</f>
        <v>01 - Rampa pred vstupom do budovy praktického vyučovania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37"/>
      <c r="R76" s="38"/>
    </row>
    <row r="77" spans="2:18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18" customHeight="1">
      <c r="B78" s="36"/>
      <c r="C78" s="31" t="s">
        <v>21</v>
      </c>
      <c r="D78" s="37"/>
      <c r="E78" s="37"/>
      <c r="F78" s="29" t="str">
        <f>F9</f>
        <v xml:space="preserve"> </v>
      </c>
      <c r="G78" s="37"/>
      <c r="H78" s="37"/>
      <c r="I78" s="37"/>
      <c r="J78" s="37"/>
      <c r="K78" s="31" t="s">
        <v>23</v>
      </c>
      <c r="L78" s="37"/>
      <c r="M78" s="245" t="str">
        <f>IF(O9="","",O9)</f>
        <v>19. 7. 2018</v>
      </c>
      <c r="N78" s="245"/>
      <c r="O78" s="245"/>
      <c r="P78" s="245"/>
      <c r="Q78" s="37"/>
      <c r="R78" s="38"/>
    </row>
    <row r="79" spans="2:18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3.2">
      <c r="B80" s="36"/>
      <c r="C80" s="31" t="s">
        <v>25</v>
      </c>
      <c r="D80" s="37"/>
      <c r="E80" s="37"/>
      <c r="F80" s="29" t="str">
        <f>E12</f>
        <v>Bratislavský samosprávny kraj</v>
      </c>
      <c r="G80" s="37"/>
      <c r="H80" s="37"/>
      <c r="I80" s="37"/>
      <c r="J80" s="37"/>
      <c r="K80" s="31" t="s">
        <v>31</v>
      </c>
      <c r="L80" s="37"/>
      <c r="M80" s="227" t="str">
        <f>E18</f>
        <v xml:space="preserve"> </v>
      </c>
      <c r="N80" s="227"/>
      <c r="O80" s="227"/>
      <c r="P80" s="227"/>
      <c r="Q80" s="227"/>
      <c r="R80" s="38"/>
    </row>
    <row r="81" spans="2:65" s="1" customFormat="1" ht="14.4" customHeight="1">
      <c r="B81" s="36"/>
      <c r="C81" s="31" t="s">
        <v>29</v>
      </c>
      <c r="D81" s="37"/>
      <c r="E81" s="37"/>
      <c r="F81" s="29" t="str">
        <f>IF(E15="","",E15)</f>
        <v>Vyplň údaj</v>
      </c>
      <c r="G81" s="37"/>
      <c r="H81" s="37"/>
      <c r="I81" s="37"/>
      <c r="J81" s="37"/>
      <c r="K81" s="31" t="s">
        <v>34</v>
      </c>
      <c r="L81" s="37"/>
      <c r="M81" s="227">
        <f>E21</f>
        <v>0</v>
      </c>
      <c r="N81" s="227"/>
      <c r="O81" s="227"/>
      <c r="P81" s="227"/>
      <c r="Q81" s="227"/>
      <c r="R81" s="38"/>
    </row>
    <row r="82" spans="2:65" s="1" customFormat="1" ht="10.3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29.25" customHeight="1">
      <c r="B83" s="36"/>
      <c r="C83" s="270" t="s">
        <v>110</v>
      </c>
      <c r="D83" s="271"/>
      <c r="E83" s="271"/>
      <c r="F83" s="271"/>
      <c r="G83" s="271"/>
      <c r="H83" s="115"/>
      <c r="I83" s="115"/>
      <c r="J83" s="115"/>
      <c r="K83" s="115"/>
      <c r="L83" s="115"/>
      <c r="M83" s="115"/>
      <c r="N83" s="270" t="s">
        <v>111</v>
      </c>
      <c r="O83" s="271"/>
      <c r="P83" s="271"/>
      <c r="Q83" s="271"/>
      <c r="R83" s="38"/>
    </row>
    <row r="84" spans="2:65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65" s="1" customFormat="1" ht="29.25" customHeight="1">
      <c r="B85" s="36"/>
      <c r="C85" s="124" t="s">
        <v>112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219">
        <f>N120</f>
        <v>0</v>
      </c>
      <c r="O85" s="268"/>
      <c r="P85" s="268"/>
      <c r="Q85" s="268"/>
      <c r="R85" s="38"/>
      <c r="AU85" s="20" t="s">
        <v>113</v>
      </c>
    </row>
    <row r="86" spans="2:65" s="6" customFormat="1" ht="24.9" customHeight="1">
      <c r="B86" s="125"/>
      <c r="C86" s="126"/>
      <c r="D86" s="127" t="s">
        <v>114</v>
      </c>
      <c r="E86" s="126"/>
      <c r="F86" s="126"/>
      <c r="G86" s="126"/>
      <c r="H86" s="126"/>
      <c r="I86" s="126"/>
      <c r="J86" s="126"/>
      <c r="K86" s="126"/>
      <c r="L86" s="126"/>
      <c r="M86" s="126"/>
      <c r="N86" s="266">
        <f>N121</f>
        <v>0</v>
      </c>
      <c r="O86" s="267"/>
      <c r="P86" s="267"/>
      <c r="Q86" s="267"/>
      <c r="R86" s="128"/>
    </row>
    <row r="87" spans="2:65" s="7" customFormat="1" ht="19.95" customHeight="1">
      <c r="B87" s="129"/>
      <c r="C87" s="130"/>
      <c r="D87" s="103" t="s">
        <v>115</v>
      </c>
      <c r="E87" s="130"/>
      <c r="F87" s="130"/>
      <c r="G87" s="130"/>
      <c r="H87" s="130"/>
      <c r="I87" s="130"/>
      <c r="J87" s="130"/>
      <c r="K87" s="130"/>
      <c r="L87" s="130"/>
      <c r="M87" s="130"/>
      <c r="N87" s="204">
        <f>N122</f>
        <v>0</v>
      </c>
      <c r="O87" s="265"/>
      <c r="P87" s="265"/>
      <c r="Q87" s="265"/>
      <c r="R87" s="131"/>
    </row>
    <row r="88" spans="2:65" s="7" customFormat="1" ht="19.95" customHeight="1">
      <c r="B88" s="129"/>
      <c r="C88" s="130"/>
      <c r="D88" s="103" t="s">
        <v>116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04">
        <f>N132</f>
        <v>0</v>
      </c>
      <c r="O88" s="265"/>
      <c r="P88" s="265"/>
      <c r="Q88" s="265"/>
      <c r="R88" s="131"/>
    </row>
    <row r="89" spans="2:65" s="7" customFormat="1" ht="19.95" customHeight="1">
      <c r="B89" s="129"/>
      <c r="C89" s="130"/>
      <c r="D89" s="103" t="s">
        <v>117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04">
        <f>N141</f>
        <v>0</v>
      </c>
      <c r="O89" s="265"/>
      <c r="P89" s="265"/>
      <c r="Q89" s="265"/>
      <c r="R89" s="131"/>
    </row>
    <row r="90" spans="2:65" s="7" customFormat="1" ht="19.95" customHeight="1">
      <c r="B90" s="129"/>
      <c r="C90" s="130"/>
      <c r="D90" s="103" t="s">
        <v>118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04">
        <f>N164</f>
        <v>0</v>
      </c>
      <c r="O90" s="265"/>
      <c r="P90" s="265"/>
      <c r="Q90" s="265"/>
      <c r="R90" s="131"/>
    </row>
    <row r="91" spans="2:65" s="6" customFormat="1" ht="24.9" customHeight="1">
      <c r="B91" s="125"/>
      <c r="C91" s="126"/>
      <c r="D91" s="127" t="s">
        <v>119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66">
        <f>N166</f>
        <v>0</v>
      </c>
      <c r="O91" s="267"/>
      <c r="P91" s="267"/>
      <c r="Q91" s="267"/>
      <c r="R91" s="128"/>
    </row>
    <row r="92" spans="2:65" s="7" customFormat="1" ht="19.95" customHeight="1">
      <c r="B92" s="129"/>
      <c r="C92" s="130"/>
      <c r="D92" s="103" t="s">
        <v>120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04">
        <f>N167</f>
        <v>0</v>
      </c>
      <c r="O92" s="265"/>
      <c r="P92" s="265"/>
      <c r="Q92" s="265"/>
      <c r="R92" s="131"/>
    </row>
    <row r="93" spans="2:65" s="7" customFormat="1" ht="19.95" customHeight="1">
      <c r="B93" s="129"/>
      <c r="C93" s="130"/>
      <c r="D93" s="103" t="s">
        <v>121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04">
        <f>N181</f>
        <v>0</v>
      </c>
      <c r="O93" s="265"/>
      <c r="P93" s="265"/>
      <c r="Q93" s="265"/>
      <c r="R93" s="131"/>
    </row>
    <row r="94" spans="2:65" s="1" customFormat="1" ht="21.75" customHeight="1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8"/>
    </row>
    <row r="95" spans="2:65" s="1" customFormat="1" ht="29.25" customHeight="1">
      <c r="B95" s="36"/>
      <c r="C95" s="124" t="s">
        <v>122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68">
        <f>ROUND(N96+N97+N98+N99+N100+N101,2)</f>
        <v>0</v>
      </c>
      <c r="O95" s="269"/>
      <c r="P95" s="269"/>
      <c r="Q95" s="269"/>
      <c r="R95" s="38"/>
      <c r="T95" s="132"/>
      <c r="U95" s="133" t="s">
        <v>39</v>
      </c>
    </row>
    <row r="96" spans="2:65" s="1" customFormat="1" ht="18" customHeight="1">
      <c r="B96" s="134"/>
      <c r="C96" s="135"/>
      <c r="D96" s="201" t="s">
        <v>123</v>
      </c>
      <c r="E96" s="263"/>
      <c r="F96" s="263"/>
      <c r="G96" s="263"/>
      <c r="H96" s="263"/>
      <c r="I96" s="135"/>
      <c r="J96" s="135"/>
      <c r="K96" s="135"/>
      <c r="L96" s="135"/>
      <c r="M96" s="135"/>
      <c r="N96" s="203">
        <f>ROUND(N85*T96,2)</f>
        <v>0</v>
      </c>
      <c r="O96" s="264"/>
      <c r="P96" s="264"/>
      <c r="Q96" s="264"/>
      <c r="R96" s="137"/>
      <c r="S96" s="138"/>
      <c r="T96" s="139"/>
      <c r="U96" s="140" t="s">
        <v>42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41" t="s">
        <v>124</v>
      </c>
      <c r="AZ96" s="138"/>
      <c r="BA96" s="138"/>
      <c r="BB96" s="138"/>
      <c r="BC96" s="138"/>
      <c r="BD96" s="138"/>
      <c r="BE96" s="142">
        <f t="shared" ref="BE96:BE101" si="0">IF(U96="základná",N96,0)</f>
        <v>0</v>
      </c>
      <c r="BF96" s="142">
        <f t="shared" ref="BF96:BF101" si="1">IF(U96="znížená",N96,0)</f>
        <v>0</v>
      </c>
      <c r="BG96" s="142">
        <f t="shared" ref="BG96:BG101" si="2">IF(U96="zákl. prenesená",N96,0)</f>
        <v>0</v>
      </c>
      <c r="BH96" s="142">
        <f t="shared" ref="BH96:BH101" si="3">IF(U96="zníž. prenesená",N96,0)</f>
        <v>0</v>
      </c>
      <c r="BI96" s="142">
        <f t="shared" ref="BI96:BI101" si="4">IF(U96="nulová",N96,0)</f>
        <v>0</v>
      </c>
      <c r="BJ96" s="141" t="s">
        <v>103</v>
      </c>
      <c r="BK96" s="138"/>
      <c r="BL96" s="138"/>
      <c r="BM96" s="138"/>
    </row>
    <row r="97" spans="2:65" s="1" customFormat="1" ht="18" customHeight="1">
      <c r="B97" s="134"/>
      <c r="C97" s="135"/>
      <c r="D97" s="201" t="s">
        <v>125</v>
      </c>
      <c r="E97" s="263"/>
      <c r="F97" s="263"/>
      <c r="G97" s="263"/>
      <c r="H97" s="263"/>
      <c r="I97" s="135"/>
      <c r="J97" s="135"/>
      <c r="K97" s="135"/>
      <c r="L97" s="135"/>
      <c r="M97" s="135"/>
      <c r="N97" s="203">
        <f>ROUND(N85*T97,2)</f>
        <v>0</v>
      </c>
      <c r="O97" s="264"/>
      <c r="P97" s="264"/>
      <c r="Q97" s="264"/>
      <c r="R97" s="137"/>
      <c r="S97" s="138"/>
      <c r="T97" s="139"/>
      <c r="U97" s="140" t="s">
        <v>42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41" t="s">
        <v>124</v>
      </c>
      <c r="AZ97" s="138"/>
      <c r="BA97" s="138"/>
      <c r="BB97" s="138"/>
      <c r="BC97" s="138"/>
      <c r="BD97" s="138"/>
      <c r="BE97" s="142">
        <f t="shared" si="0"/>
        <v>0</v>
      </c>
      <c r="BF97" s="142">
        <f t="shared" si="1"/>
        <v>0</v>
      </c>
      <c r="BG97" s="142">
        <f t="shared" si="2"/>
        <v>0</v>
      </c>
      <c r="BH97" s="142">
        <f t="shared" si="3"/>
        <v>0</v>
      </c>
      <c r="BI97" s="142">
        <f t="shared" si="4"/>
        <v>0</v>
      </c>
      <c r="BJ97" s="141" t="s">
        <v>103</v>
      </c>
      <c r="BK97" s="138"/>
      <c r="BL97" s="138"/>
      <c r="BM97" s="138"/>
    </row>
    <row r="98" spans="2:65" s="1" customFormat="1" ht="18" customHeight="1">
      <c r="B98" s="134"/>
      <c r="C98" s="135"/>
      <c r="D98" s="201" t="s">
        <v>126</v>
      </c>
      <c r="E98" s="263"/>
      <c r="F98" s="263"/>
      <c r="G98" s="263"/>
      <c r="H98" s="263"/>
      <c r="I98" s="135"/>
      <c r="J98" s="135"/>
      <c r="K98" s="135"/>
      <c r="L98" s="135"/>
      <c r="M98" s="135"/>
      <c r="N98" s="203">
        <f>ROUND(N85*T98,2)</f>
        <v>0</v>
      </c>
      <c r="O98" s="264"/>
      <c r="P98" s="264"/>
      <c r="Q98" s="264"/>
      <c r="R98" s="137"/>
      <c r="S98" s="138"/>
      <c r="T98" s="139"/>
      <c r="U98" s="140" t="s">
        <v>42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41" t="s">
        <v>124</v>
      </c>
      <c r="AZ98" s="138"/>
      <c r="BA98" s="138"/>
      <c r="BB98" s="138"/>
      <c r="BC98" s="138"/>
      <c r="BD98" s="138"/>
      <c r="BE98" s="142">
        <f t="shared" si="0"/>
        <v>0</v>
      </c>
      <c r="BF98" s="142">
        <f t="shared" si="1"/>
        <v>0</v>
      </c>
      <c r="BG98" s="142">
        <f t="shared" si="2"/>
        <v>0</v>
      </c>
      <c r="BH98" s="142">
        <f t="shared" si="3"/>
        <v>0</v>
      </c>
      <c r="BI98" s="142">
        <f t="shared" si="4"/>
        <v>0</v>
      </c>
      <c r="BJ98" s="141" t="s">
        <v>103</v>
      </c>
      <c r="BK98" s="138"/>
      <c r="BL98" s="138"/>
      <c r="BM98" s="138"/>
    </row>
    <row r="99" spans="2:65" s="1" customFormat="1" ht="18" customHeight="1">
      <c r="B99" s="134"/>
      <c r="C99" s="135"/>
      <c r="D99" s="201" t="s">
        <v>127</v>
      </c>
      <c r="E99" s="263"/>
      <c r="F99" s="263"/>
      <c r="G99" s="263"/>
      <c r="H99" s="263"/>
      <c r="I99" s="135"/>
      <c r="J99" s="135"/>
      <c r="K99" s="135"/>
      <c r="L99" s="135"/>
      <c r="M99" s="135"/>
      <c r="N99" s="203">
        <f>ROUND(N85*T99,2)</f>
        <v>0</v>
      </c>
      <c r="O99" s="264"/>
      <c r="P99" s="264"/>
      <c r="Q99" s="264"/>
      <c r="R99" s="137"/>
      <c r="S99" s="138"/>
      <c r="T99" s="139"/>
      <c r="U99" s="140" t="s">
        <v>42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41" t="s">
        <v>124</v>
      </c>
      <c r="AZ99" s="138"/>
      <c r="BA99" s="138"/>
      <c r="BB99" s="138"/>
      <c r="BC99" s="138"/>
      <c r="BD99" s="138"/>
      <c r="BE99" s="142">
        <f t="shared" si="0"/>
        <v>0</v>
      </c>
      <c r="BF99" s="142">
        <f t="shared" si="1"/>
        <v>0</v>
      </c>
      <c r="BG99" s="142">
        <f t="shared" si="2"/>
        <v>0</v>
      </c>
      <c r="BH99" s="142">
        <f t="shared" si="3"/>
        <v>0</v>
      </c>
      <c r="BI99" s="142">
        <f t="shared" si="4"/>
        <v>0</v>
      </c>
      <c r="BJ99" s="141" t="s">
        <v>103</v>
      </c>
      <c r="BK99" s="138"/>
      <c r="BL99" s="138"/>
      <c r="BM99" s="138"/>
    </row>
    <row r="100" spans="2:65" s="1" customFormat="1" ht="18" customHeight="1">
      <c r="B100" s="134"/>
      <c r="C100" s="135"/>
      <c r="D100" s="201" t="s">
        <v>128</v>
      </c>
      <c r="E100" s="263"/>
      <c r="F100" s="263"/>
      <c r="G100" s="263"/>
      <c r="H100" s="263"/>
      <c r="I100" s="135"/>
      <c r="J100" s="135"/>
      <c r="K100" s="135"/>
      <c r="L100" s="135"/>
      <c r="M100" s="135"/>
      <c r="N100" s="203">
        <f>ROUND(N85*T100,2)</f>
        <v>0</v>
      </c>
      <c r="O100" s="264"/>
      <c r="P100" s="264"/>
      <c r="Q100" s="264"/>
      <c r="R100" s="137"/>
      <c r="S100" s="138"/>
      <c r="T100" s="139"/>
      <c r="U100" s="140" t="s">
        <v>42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41" t="s">
        <v>124</v>
      </c>
      <c r="AZ100" s="138"/>
      <c r="BA100" s="138"/>
      <c r="BB100" s="138"/>
      <c r="BC100" s="138"/>
      <c r="BD100" s="138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103</v>
      </c>
      <c r="BK100" s="138"/>
      <c r="BL100" s="138"/>
      <c r="BM100" s="138"/>
    </row>
    <row r="101" spans="2:65" s="1" customFormat="1" ht="18" customHeight="1">
      <c r="B101" s="134"/>
      <c r="C101" s="135"/>
      <c r="D101" s="136" t="s">
        <v>129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03">
        <f>ROUND(N85*T101,2)</f>
        <v>0</v>
      </c>
      <c r="O101" s="264"/>
      <c r="P101" s="264"/>
      <c r="Q101" s="264"/>
      <c r="R101" s="137"/>
      <c r="S101" s="138"/>
      <c r="T101" s="143"/>
      <c r="U101" s="144" t="s">
        <v>42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41" t="s">
        <v>130</v>
      </c>
      <c r="AZ101" s="138"/>
      <c r="BA101" s="138"/>
      <c r="BB101" s="138"/>
      <c r="BC101" s="138"/>
      <c r="BD101" s="138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103</v>
      </c>
      <c r="BK101" s="138"/>
      <c r="BL101" s="138"/>
      <c r="BM101" s="138"/>
    </row>
    <row r="102" spans="2:65" s="1" customForma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65" s="1" customFormat="1" ht="29.25" customHeight="1">
      <c r="B103" s="36"/>
      <c r="C103" s="114" t="s">
        <v>95</v>
      </c>
      <c r="D103" s="115"/>
      <c r="E103" s="115"/>
      <c r="F103" s="115"/>
      <c r="G103" s="115"/>
      <c r="H103" s="115"/>
      <c r="I103" s="115"/>
      <c r="J103" s="115"/>
      <c r="K103" s="115"/>
      <c r="L103" s="220">
        <f>ROUND(SUM(N85+N95),2)</f>
        <v>0</v>
      </c>
      <c r="M103" s="220"/>
      <c r="N103" s="220"/>
      <c r="O103" s="220"/>
      <c r="P103" s="220"/>
      <c r="Q103" s="220"/>
      <c r="R103" s="38"/>
    </row>
    <row r="104" spans="2:65" s="1" customFormat="1" ht="6.9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8" spans="2:65" s="1" customFormat="1" ht="6.9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</row>
    <row r="109" spans="2:65" s="1" customFormat="1" ht="36.9" customHeight="1">
      <c r="B109" s="36"/>
      <c r="C109" s="206" t="s">
        <v>131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38"/>
    </row>
    <row r="110" spans="2:65" s="1" customFormat="1" ht="6.9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30" customHeight="1">
      <c r="B111" s="36"/>
      <c r="C111" s="31" t="s">
        <v>17</v>
      </c>
      <c r="D111" s="37"/>
      <c r="E111" s="37"/>
      <c r="F111" s="241" t="str">
        <f>F6</f>
        <v>SPŠE Zochova ul., Bratislava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37"/>
      <c r="R111" s="38"/>
    </row>
    <row r="112" spans="2:65" s="1" customFormat="1" ht="36.9" customHeight="1">
      <c r="B112" s="36"/>
      <c r="C112" s="70" t="s">
        <v>107</v>
      </c>
      <c r="D112" s="37"/>
      <c r="E112" s="37"/>
      <c r="F112" s="208" t="str">
        <f>F7</f>
        <v>01 - Rampa pred vstupom do budovy praktického vyučovania</v>
      </c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37"/>
      <c r="R112" s="38"/>
    </row>
    <row r="113" spans="2:65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18" customHeight="1">
      <c r="B114" s="36"/>
      <c r="C114" s="31" t="s">
        <v>21</v>
      </c>
      <c r="D114" s="37"/>
      <c r="E114" s="37"/>
      <c r="F114" s="29" t="str">
        <f>F9</f>
        <v xml:space="preserve"> </v>
      </c>
      <c r="G114" s="37"/>
      <c r="H114" s="37"/>
      <c r="I114" s="37"/>
      <c r="J114" s="37"/>
      <c r="K114" s="31" t="s">
        <v>23</v>
      </c>
      <c r="L114" s="37"/>
      <c r="M114" s="245" t="str">
        <f>IF(O9="","",O9)</f>
        <v>19. 7. 2018</v>
      </c>
      <c r="N114" s="245"/>
      <c r="O114" s="245"/>
      <c r="P114" s="245"/>
      <c r="Q114" s="37"/>
      <c r="R114" s="38"/>
    </row>
    <row r="115" spans="2:65" s="1" customFormat="1" ht="6.9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 ht="13.2">
      <c r="B116" s="36"/>
      <c r="C116" s="31" t="s">
        <v>25</v>
      </c>
      <c r="D116" s="37"/>
      <c r="E116" s="37"/>
      <c r="F116" s="29" t="str">
        <f>E12</f>
        <v>Bratislavský samosprávny kraj</v>
      </c>
      <c r="G116" s="37"/>
      <c r="H116" s="37"/>
      <c r="I116" s="37"/>
      <c r="J116" s="37"/>
      <c r="K116" s="31" t="s">
        <v>31</v>
      </c>
      <c r="L116" s="37"/>
      <c r="M116" s="227" t="str">
        <f>E18</f>
        <v xml:space="preserve"> </v>
      </c>
      <c r="N116" s="227"/>
      <c r="O116" s="227"/>
      <c r="P116" s="227"/>
      <c r="Q116" s="227"/>
      <c r="R116" s="38"/>
    </row>
    <row r="117" spans="2:65" s="1" customFormat="1" ht="14.4" customHeight="1">
      <c r="B117" s="36"/>
      <c r="C117" s="31" t="s">
        <v>29</v>
      </c>
      <c r="D117" s="37"/>
      <c r="E117" s="37"/>
      <c r="F117" s="29" t="str">
        <f>IF(E15="","",E15)</f>
        <v>Vyplň údaj</v>
      </c>
      <c r="G117" s="37"/>
      <c r="H117" s="37"/>
      <c r="I117" s="37"/>
      <c r="J117" s="37"/>
      <c r="K117" s="31" t="s">
        <v>34</v>
      </c>
      <c r="L117" s="37"/>
      <c r="M117" s="227">
        <f>E21</f>
        <v>0</v>
      </c>
      <c r="N117" s="227"/>
      <c r="O117" s="227"/>
      <c r="P117" s="227"/>
      <c r="Q117" s="227"/>
      <c r="R117" s="38"/>
    </row>
    <row r="118" spans="2:65" s="1" customFormat="1" ht="10.3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8" customFormat="1" ht="29.25" customHeight="1">
      <c r="B119" s="145"/>
      <c r="C119" s="146" t="s">
        <v>132</v>
      </c>
      <c r="D119" s="147" t="s">
        <v>133</v>
      </c>
      <c r="E119" s="147" t="s">
        <v>57</v>
      </c>
      <c r="F119" s="261" t="s">
        <v>134</v>
      </c>
      <c r="G119" s="261"/>
      <c r="H119" s="261"/>
      <c r="I119" s="261"/>
      <c r="J119" s="147" t="s">
        <v>135</v>
      </c>
      <c r="K119" s="147" t="s">
        <v>136</v>
      </c>
      <c r="L119" s="261" t="s">
        <v>137</v>
      </c>
      <c r="M119" s="261"/>
      <c r="N119" s="261" t="s">
        <v>111</v>
      </c>
      <c r="O119" s="261"/>
      <c r="P119" s="261"/>
      <c r="Q119" s="262"/>
      <c r="R119" s="148"/>
      <c r="T119" s="77" t="s">
        <v>138</v>
      </c>
      <c r="U119" s="78" t="s">
        <v>39</v>
      </c>
      <c r="V119" s="78" t="s">
        <v>139</v>
      </c>
      <c r="W119" s="78" t="s">
        <v>140</v>
      </c>
      <c r="X119" s="78" t="s">
        <v>141</v>
      </c>
      <c r="Y119" s="78" t="s">
        <v>142</v>
      </c>
      <c r="Z119" s="78" t="s">
        <v>143</v>
      </c>
      <c r="AA119" s="79" t="s">
        <v>144</v>
      </c>
    </row>
    <row r="120" spans="2:65" s="1" customFormat="1" ht="29.25" customHeight="1">
      <c r="B120" s="36"/>
      <c r="C120" s="81" t="s">
        <v>108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57">
        <f>BK120</f>
        <v>0</v>
      </c>
      <c r="O120" s="258"/>
      <c r="P120" s="258"/>
      <c r="Q120" s="258"/>
      <c r="R120" s="38"/>
      <c r="T120" s="80"/>
      <c r="U120" s="52"/>
      <c r="V120" s="52"/>
      <c r="W120" s="149">
        <f>W121+W166+W195</f>
        <v>0</v>
      </c>
      <c r="X120" s="52"/>
      <c r="Y120" s="149">
        <f>Y121+Y166+Y195</f>
        <v>2.4657726100000001</v>
      </c>
      <c r="Z120" s="52"/>
      <c r="AA120" s="150">
        <f>AA121+AA166+AA195</f>
        <v>1.3403579999999999</v>
      </c>
      <c r="AT120" s="20" t="s">
        <v>74</v>
      </c>
      <c r="AU120" s="20" t="s">
        <v>113</v>
      </c>
      <c r="BK120" s="151">
        <f>BK121+BK166+BK195</f>
        <v>0</v>
      </c>
    </row>
    <row r="121" spans="2:65" s="9" customFormat="1" ht="37.35" customHeight="1">
      <c r="B121" s="152"/>
      <c r="C121" s="153"/>
      <c r="D121" s="154" t="s">
        <v>114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259">
        <f>BK121</f>
        <v>0</v>
      </c>
      <c r="O121" s="260"/>
      <c r="P121" s="260"/>
      <c r="Q121" s="260"/>
      <c r="R121" s="155"/>
      <c r="T121" s="156"/>
      <c r="U121" s="153"/>
      <c r="V121" s="153"/>
      <c r="W121" s="157">
        <f>W122+W132+W141+W164</f>
        <v>0</v>
      </c>
      <c r="X121" s="153"/>
      <c r="Y121" s="157">
        <f>Y122+Y132+Y141+Y164</f>
        <v>1.88813616</v>
      </c>
      <c r="Z121" s="153"/>
      <c r="AA121" s="158">
        <f>AA122+AA132+AA141+AA164</f>
        <v>1.3403579999999999</v>
      </c>
      <c r="AR121" s="159" t="s">
        <v>82</v>
      </c>
      <c r="AT121" s="160" t="s">
        <v>74</v>
      </c>
      <c r="AU121" s="160" t="s">
        <v>75</v>
      </c>
      <c r="AY121" s="159" t="s">
        <v>145</v>
      </c>
      <c r="BK121" s="161">
        <f>BK122+BK132+BK141+BK164</f>
        <v>0</v>
      </c>
    </row>
    <row r="122" spans="2:65" s="9" customFormat="1" ht="19.95" customHeight="1">
      <c r="B122" s="152"/>
      <c r="C122" s="153"/>
      <c r="D122" s="162" t="s">
        <v>115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55">
        <f>BK122</f>
        <v>0</v>
      </c>
      <c r="O122" s="256"/>
      <c r="P122" s="256"/>
      <c r="Q122" s="256"/>
      <c r="R122" s="155"/>
      <c r="T122" s="156"/>
      <c r="U122" s="153"/>
      <c r="V122" s="153"/>
      <c r="W122" s="157">
        <f>SUM(W123:W131)</f>
        <v>0</v>
      </c>
      <c r="X122" s="153"/>
      <c r="Y122" s="157">
        <f>SUM(Y123:Y131)</f>
        <v>1.6416244799999999</v>
      </c>
      <c r="Z122" s="153"/>
      <c r="AA122" s="158">
        <f>SUM(AA123:AA131)</f>
        <v>0</v>
      </c>
      <c r="AR122" s="159" t="s">
        <v>82</v>
      </c>
      <c r="AT122" s="160" t="s">
        <v>74</v>
      </c>
      <c r="AU122" s="160" t="s">
        <v>82</v>
      </c>
      <c r="AY122" s="159" t="s">
        <v>145</v>
      </c>
      <c r="BK122" s="161">
        <f>SUM(BK123:BK131)</f>
        <v>0</v>
      </c>
    </row>
    <row r="123" spans="2:65" s="1" customFormat="1" ht="25.5" customHeight="1">
      <c r="B123" s="134"/>
      <c r="C123" s="163" t="s">
        <v>82</v>
      </c>
      <c r="D123" s="163" t="s">
        <v>146</v>
      </c>
      <c r="E123" s="164" t="s">
        <v>147</v>
      </c>
      <c r="F123" s="254" t="s">
        <v>148</v>
      </c>
      <c r="G123" s="254"/>
      <c r="H123" s="254"/>
      <c r="I123" s="254"/>
      <c r="J123" s="165" t="s">
        <v>149</v>
      </c>
      <c r="K123" s="166">
        <v>0.72</v>
      </c>
      <c r="L123" s="238">
        <v>0</v>
      </c>
      <c r="M123" s="238"/>
      <c r="N123" s="239">
        <f>ROUND(L123*K123,3)</f>
        <v>0</v>
      </c>
      <c r="O123" s="239"/>
      <c r="P123" s="239"/>
      <c r="Q123" s="239"/>
      <c r="R123" s="137"/>
      <c r="T123" s="168" t="s">
        <v>5</v>
      </c>
      <c r="U123" s="45" t="s">
        <v>42</v>
      </c>
      <c r="V123" s="37"/>
      <c r="W123" s="169">
        <f>V123*K123</f>
        <v>0</v>
      </c>
      <c r="X123" s="169">
        <v>2.2405599999999999</v>
      </c>
      <c r="Y123" s="169">
        <f>X123*K123</f>
        <v>1.6132031999999998</v>
      </c>
      <c r="Z123" s="169">
        <v>0</v>
      </c>
      <c r="AA123" s="170">
        <f>Z123*K123</f>
        <v>0</v>
      </c>
      <c r="AR123" s="20" t="s">
        <v>150</v>
      </c>
      <c r="AT123" s="20" t="s">
        <v>146</v>
      </c>
      <c r="AU123" s="20" t="s">
        <v>103</v>
      </c>
      <c r="AY123" s="20" t="s">
        <v>145</v>
      </c>
      <c r="BE123" s="107">
        <f>IF(U123="základná",N123,0)</f>
        <v>0</v>
      </c>
      <c r="BF123" s="107">
        <f>IF(U123="znížená",N123,0)</f>
        <v>0</v>
      </c>
      <c r="BG123" s="107">
        <f>IF(U123="zákl. prenesená",N123,0)</f>
        <v>0</v>
      </c>
      <c r="BH123" s="107">
        <f>IF(U123="zníž. prenesená",N123,0)</f>
        <v>0</v>
      </c>
      <c r="BI123" s="107">
        <f>IF(U123="nulová",N123,0)</f>
        <v>0</v>
      </c>
      <c r="BJ123" s="20" t="s">
        <v>103</v>
      </c>
      <c r="BK123" s="171">
        <f>ROUND(L123*K123,3)</f>
        <v>0</v>
      </c>
      <c r="BL123" s="20" t="s">
        <v>150</v>
      </c>
      <c r="BM123" s="20" t="s">
        <v>151</v>
      </c>
    </row>
    <row r="124" spans="2:65" s="10" customFormat="1" ht="16.5" customHeight="1">
      <c r="B124" s="172"/>
      <c r="C124" s="173"/>
      <c r="D124" s="173"/>
      <c r="E124" s="174" t="s">
        <v>5</v>
      </c>
      <c r="F124" s="248" t="s">
        <v>152</v>
      </c>
      <c r="G124" s="249"/>
      <c r="H124" s="249"/>
      <c r="I124" s="249"/>
      <c r="J124" s="173"/>
      <c r="K124" s="175">
        <v>0.72</v>
      </c>
      <c r="L124" s="173"/>
      <c r="M124" s="173"/>
      <c r="N124" s="173"/>
      <c r="O124" s="173"/>
      <c r="P124" s="173"/>
      <c r="Q124" s="173"/>
      <c r="R124" s="176"/>
      <c r="T124" s="177"/>
      <c r="U124" s="173"/>
      <c r="V124" s="173"/>
      <c r="W124" s="173"/>
      <c r="X124" s="173"/>
      <c r="Y124" s="173"/>
      <c r="Z124" s="173"/>
      <c r="AA124" s="178"/>
      <c r="AT124" s="179" t="s">
        <v>153</v>
      </c>
      <c r="AU124" s="179" t="s">
        <v>103</v>
      </c>
      <c r="AV124" s="10" t="s">
        <v>103</v>
      </c>
      <c r="AW124" s="10" t="s">
        <v>32</v>
      </c>
      <c r="AX124" s="10" t="s">
        <v>82</v>
      </c>
      <c r="AY124" s="179" t="s">
        <v>145</v>
      </c>
    </row>
    <row r="125" spans="2:65" s="1" customFormat="1" ht="25.5" customHeight="1">
      <c r="B125" s="134"/>
      <c r="C125" s="163" t="s">
        <v>103</v>
      </c>
      <c r="D125" s="163" t="s">
        <v>146</v>
      </c>
      <c r="E125" s="164" t="s">
        <v>154</v>
      </c>
      <c r="F125" s="254" t="s">
        <v>155</v>
      </c>
      <c r="G125" s="254"/>
      <c r="H125" s="254"/>
      <c r="I125" s="254"/>
      <c r="J125" s="165" t="s">
        <v>156</v>
      </c>
      <c r="K125" s="166">
        <v>1.7999999999999999E-2</v>
      </c>
      <c r="L125" s="238">
        <v>0</v>
      </c>
      <c r="M125" s="238"/>
      <c r="N125" s="239">
        <f>ROUND(L125*K125,3)</f>
        <v>0</v>
      </c>
      <c r="O125" s="239"/>
      <c r="P125" s="239"/>
      <c r="Q125" s="239"/>
      <c r="R125" s="137"/>
      <c r="T125" s="168" t="s">
        <v>5</v>
      </c>
      <c r="U125" s="45" t="s">
        <v>42</v>
      </c>
      <c r="V125" s="37"/>
      <c r="W125" s="169">
        <f>V125*K125</f>
        <v>0</v>
      </c>
      <c r="X125" s="169">
        <v>1.20296</v>
      </c>
      <c r="Y125" s="169">
        <f>X125*K125</f>
        <v>2.165328E-2</v>
      </c>
      <c r="Z125" s="169">
        <v>0</v>
      </c>
      <c r="AA125" s="170">
        <f>Z125*K125</f>
        <v>0</v>
      </c>
      <c r="AR125" s="20" t="s">
        <v>150</v>
      </c>
      <c r="AT125" s="20" t="s">
        <v>146</v>
      </c>
      <c r="AU125" s="20" t="s">
        <v>103</v>
      </c>
      <c r="AY125" s="20" t="s">
        <v>145</v>
      </c>
      <c r="BE125" s="107">
        <f>IF(U125="základná",N125,0)</f>
        <v>0</v>
      </c>
      <c r="BF125" s="107">
        <f>IF(U125="znížená",N125,0)</f>
        <v>0</v>
      </c>
      <c r="BG125" s="107">
        <f>IF(U125="zákl. prenesená",N125,0)</f>
        <v>0</v>
      </c>
      <c r="BH125" s="107">
        <f>IF(U125="zníž. prenesená",N125,0)</f>
        <v>0</v>
      </c>
      <c r="BI125" s="107">
        <f>IF(U125="nulová",N125,0)</f>
        <v>0</v>
      </c>
      <c r="BJ125" s="20" t="s">
        <v>103</v>
      </c>
      <c r="BK125" s="171">
        <f>ROUND(L125*K125,3)</f>
        <v>0</v>
      </c>
      <c r="BL125" s="20" t="s">
        <v>150</v>
      </c>
      <c r="BM125" s="20" t="s">
        <v>157</v>
      </c>
    </row>
    <row r="126" spans="2:65" s="10" customFormat="1" ht="16.5" customHeight="1">
      <c r="B126" s="172"/>
      <c r="C126" s="173"/>
      <c r="D126" s="173"/>
      <c r="E126" s="174" t="s">
        <v>5</v>
      </c>
      <c r="F126" s="248" t="s">
        <v>158</v>
      </c>
      <c r="G126" s="249"/>
      <c r="H126" s="249"/>
      <c r="I126" s="249"/>
      <c r="J126" s="173"/>
      <c r="K126" s="175">
        <v>1.7999999999999999E-2</v>
      </c>
      <c r="L126" s="173"/>
      <c r="M126" s="173"/>
      <c r="N126" s="173"/>
      <c r="O126" s="173"/>
      <c r="P126" s="173"/>
      <c r="Q126" s="173"/>
      <c r="R126" s="176"/>
      <c r="T126" s="177"/>
      <c r="U126" s="173"/>
      <c r="V126" s="173"/>
      <c r="W126" s="173"/>
      <c r="X126" s="173"/>
      <c r="Y126" s="173"/>
      <c r="Z126" s="173"/>
      <c r="AA126" s="178"/>
      <c r="AT126" s="179" t="s">
        <v>153</v>
      </c>
      <c r="AU126" s="179" t="s">
        <v>103</v>
      </c>
      <c r="AV126" s="10" t="s">
        <v>103</v>
      </c>
      <c r="AW126" s="10" t="s">
        <v>32</v>
      </c>
      <c r="AX126" s="10" t="s">
        <v>82</v>
      </c>
      <c r="AY126" s="179" t="s">
        <v>145</v>
      </c>
    </row>
    <row r="127" spans="2:65" s="1" customFormat="1" ht="38.25" customHeight="1">
      <c r="B127" s="134"/>
      <c r="C127" s="163" t="s">
        <v>159</v>
      </c>
      <c r="D127" s="163" t="s">
        <v>146</v>
      </c>
      <c r="E127" s="164" t="s">
        <v>160</v>
      </c>
      <c r="F127" s="254" t="s">
        <v>161</v>
      </c>
      <c r="G127" s="254"/>
      <c r="H127" s="254"/>
      <c r="I127" s="254"/>
      <c r="J127" s="165" t="s">
        <v>162</v>
      </c>
      <c r="K127" s="166">
        <v>0.8</v>
      </c>
      <c r="L127" s="238">
        <v>0</v>
      </c>
      <c r="M127" s="238"/>
      <c r="N127" s="239">
        <f>ROUND(L127*K127,3)</f>
        <v>0</v>
      </c>
      <c r="O127" s="239"/>
      <c r="P127" s="239"/>
      <c r="Q127" s="239"/>
      <c r="R127" s="137"/>
      <c r="T127" s="168" t="s">
        <v>5</v>
      </c>
      <c r="U127" s="45" t="s">
        <v>42</v>
      </c>
      <c r="V127" s="37"/>
      <c r="W127" s="169">
        <f>V127*K127</f>
        <v>0</v>
      </c>
      <c r="X127" s="169">
        <v>8.4600000000000005E-3</v>
      </c>
      <c r="Y127" s="169">
        <f>X127*K127</f>
        <v>6.7680000000000006E-3</v>
      </c>
      <c r="Z127" s="169">
        <v>0</v>
      </c>
      <c r="AA127" s="170">
        <f>Z127*K127</f>
        <v>0</v>
      </c>
      <c r="AR127" s="20" t="s">
        <v>150</v>
      </c>
      <c r="AT127" s="20" t="s">
        <v>146</v>
      </c>
      <c r="AU127" s="20" t="s">
        <v>103</v>
      </c>
      <c r="AY127" s="20" t="s">
        <v>145</v>
      </c>
      <c r="BE127" s="107">
        <f>IF(U127="základná",N127,0)</f>
        <v>0</v>
      </c>
      <c r="BF127" s="107">
        <f>IF(U127="znížená",N127,0)</f>
        <v>0</v>
      </c>
      <c r="BG127" s="107">
        <f>IF(U127="zákl. prenesená",N127,0)</f>
        <v>0</v>
      </c>
      <c r="BH127" s="107">
        <f>IF(U127="zníž. prenesená",N127,0)</f>
        <v>0</v>
      </c>
      <c r="BI127" s="107">
        <f>IF(U127="nulová",N127,0)</f>
        <v>0</v>
      </c>
      <c r="BJ127" s="20" t="s">
        <v>103</v>
      </c>
      <c r="BK127" s="171">
        <f>ROUND(L127*K127,3)</f>
        <v>0</v>
      </c>
      <c r="BL127" s="20" t="s">
        <v>150</v>
      </c>
      <c r="BM127" s="20" t="s">
        <v>163</v>
      </c>
    </row>
    <row r="128" spans="2:65" s="10" customFormat="1" ht="16.5" customHeight="1">
      <c r="B128" s="172"/>
      <c r="C128" s="173"/>
      <c r="D128" s="173"/>
      <c r="E128" s="174" t="s">
        <v>5</v>
      </c>
      <c r="F128" s="248" t="s">
        <v>164</v>
      </c>
      <c r="G128" s="249"/>
      <c r="H128" s="249"/>
      <c r="I128" s="249"/>
      <c r="J128" s="173"/>
      <c r="K128" s="175">
        <v>0.8</v>
      </c>
      <c r="L128" s="173"/>
      <c r="M128" s="173"/>
      <c r="N128" s="173"/>
      <c r="O128" s="173"/>
      <c r="P128" s="173"/>
      <c r="Q128" s="173"/>
      <c r="R128" s="176"/>
      <c r="T128" s="177"/>
      <c r="U128" s="173"/>
      <c r="V128" s="173"/>
      <c r="W128" s="173"/>
      <c r="X128" s="173"/>
      <c r="Y128" s="173"/>
      <c r="Z128" s="173"/>
      <c r="AA128" s="178"/>
      <c r="AT128" s="179" t="s">
        <v>153</v>
      </c>
      <c r="AU128" s="179" t="s">
        <v>103</v>
      </c>
      <c r="AV128" s="10" t="s">
        <v>103</v>
      </c>
      <c r="AW128" s="10" t="s">
        <v>32</v>
      </c>
      <c r="AX128" s="10" t="s">
        <v>82</v>
      </c>
      <c r="AY128" s="179" t="s">
        <v>145</v>
      </c>
    </row>
    <row r="129" spans="2:65" s="1" customFormat="1" ht="38.25" customHeight="1">
      <c r="B129" s="134"/>
      <c r="C129" s="163" t="s">
        <v>150</v>
      </c>
      <c r="D129" s="163" t="s">
        <v>146</v>
      </c>
      <c r="E129" s="164" t="s">
        <v>165</v>
      </c>
      <c r="F129" s="254" t="s">
        <v>166</v>
      </c>
      <c r="G129" s="254"/>
      <c r="H129" s="254"/>
      <c r="I129" s="254"/>
      <c r="J129" s="165" t="s">
        <v>162</v>
      </c>
      <c r="K129" s="166">
        <v>0.8</v>
      </c>
      <c r="L129" s="238">
        <v>0</v>
      </c>
      <c r="M129" s="238"/>
      <c r="N129" s="239">
        <f>ROUND(L129*K129,3)</f>
        <v>0</v>
      </c>
      <c r="O129" s="239"/>
      <c r="P129" s="239"/>
      <c r="Q129" s="239"/>
      <c r="R129" s="137"/>
      <c r="T129" s="168" t="s">
        <v>5</v>
      </c>
      <c r="U129" s="45" t="s">
        <v>42</v>
      </c>
      <c r="V129" s="37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0" t="s">
        <v>150</v>
      </c>
      <c r="AT129" s="20" t="s">
        <v>146</v>
      </c>
      <c r="AU129" s="20" t="s">
        <v>103</v>
      </c>
      <c r="AY129" s="20" t="s">
        <v>145</v>
      </c>
      <c r="BE129" s="107">
        <f>IF(U129="základná",N129,0)</f>
        <v>0</v>
      </c>
      <c r="BF129" s="107">
        <f>IF(U129="znížená",N129,0)</f>
        <v>0</v>
      </c>
      <c r="BG129" s="107">
        <f>IF(U129="zákl. prenesená",N129,0)</f>
        <v>0</v>
      </c>
      <c r="BH129" s="107">
        <f>IF(U129="zníž. prenesená",N129,0)</f>
        <v>0</v>
      </c>
      <c r="BI129" s="107">
        <f>IF(U129="nulová",N129,0)</f>
        <v>0</v>
      </c>
      <c r="BJ129" s="20" t="s">
        <v>103</v>
      </c>
      <c r="BK129" s="171">
        <f>ROUND(L129*K129,3)</f>
        <v>0</v>
      </c>
      <c r="BL129" s="20" t="s">
        <v>150</v>
      </c>
      <c r="BM129" s="20" t="s">
        <v>167</v>
      </c>
    </row>
    <row r="130" spans="2:65" s="1" customFormat="1" ht="25.5" customHeight="1">
      <c r="B130" s="134"/>
      <c r="C130" s="163" t="s">
        <v>168</v>
      </c>
      <c r="D130" s="163" t="s">
        <v>146</v>
      </c>
      <c r="E130" s="164" t="s">
        <v>169</v>
      </c>
      <c r="F130" s="254" t="s">
        <v>170</v>
      </c>
      <c r="G130" s="254"/>
      <c r="H130" s="254"/>
      <c r="I130" s="254"/>
      <c r="J130" s="165" t="s">
        <v>162</v>
      </c>
      <c r="K130" s="166">
        <v>0.8</v>
      </c>
      <c r="L130" s="238">
        <v>0</v>
      </c>
      <c r="M130" s="238"/>
      <c r="N130" s="239">
        <f>ROUND(L130*K130,3)</f>
        <v>0</v>
      </c>
      <c r="O130" s="239"/>
      <c r="P130" s="239"/>
      <c r="Q130" s="239"/>
      <c r="R130" s="137"/>
      <c r="T130" s="168" t="s">
        <v>5</v>
      </c>
      <c r="U130" s="45" t="s">
        <v>42</v>
      </c>
      <c r="V130" s="37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20" t="s">
        <v>150</v>
      </c>
      <c r="AT130" s="20" t="s">
        <v>146</v>
      </c>
      <c r="AU130" s="20" t="s">
        <v>103</v>
      </c>
      <c r="AY130" s="20" t="s">
        <v>145</v>
      </c>
      <c r="BE130" s="107">
        <f>IF(U130="základná",N130,0)</f>
        <v>0</v>
      </c>
      <c r="BF130" s="107">
        <f>IF(U130="znížená",N130,0)</f>
        <v>0</v>
      </c>
      <c r="BG130" s="107">
        <f>IF(U130="zákl. prenesená",N130,0)</f>
        <v>0</v>
      </c>
      <c r="BH130" s="107">
        <f>IF(U130="zníž. prenesená",N130,0)</f>
        <v>0</v>
      </c>
      <c r="BI130" s="107">
        <f>IF(U130="nulová",N130,0)</f>
        <v>0</v>
      </c>
      <c r="BJ130" s="20" t="s">
        <v>103</v>
      </c>
      <c r="BK130" s="171">
        <f>ROUND(L130*K130,3)</f>
        <v>0</v>
      </c>
      <c r="BL130" s="20" t="s">
        <v>150</v>
      </c>
      <c r="BM130" s="20" t="s">
        <v>171</v>
      </c>
    </row>
    <row r="131" spans="2:65" s="10" customFormat="1" ht="16.5" customHeight="1">
      <c r="B131" s="172"/>
      <c r="C131" s="173"/>
      <c r="D131" s="173"/>
      <c r="E131" s="174" t="s">
        <v>5</v>
      </c>
      <c r="F131" s="248" t="s">
        <v>172</v>
      </c>
      <c r="G131" s="249"/>
      <c r="H131" s="249"/>
      <c r="I131" s="249"/>
      <c r="J131" s="173"/>
      <c r="K131" s="175">
        <v>0.8</v>
      </c>
      <c r="L131" s="173"/>
      <c r="M131" s="173"/>
      <c r="N131" s="173"/>
      <c r="O131" s="173"/>
      <c r="P131" s="173"/>
      <c r="Q131" s="173"/>
      <c r="R131" s="176"/>
      <c r="T131" s="177"/>
      <c r="U131" s="173"/>
      <c r="V131" s="173"/>
      <c r="W131" s="173"/>
      <c r="X131" s="173"/>
      <c r="Y131" s="173"/>
      <c r="Z131" s="173"/>
      <c r="AA131" s="178"/>
      <c r="AT131" s="179" t="s">
        <v>153</v>
      </c>
      <c r="AU131" s="179" t="s">
        <v>103</v>
      </c>
      <c r="AV131" s="10" t="s">
        <v>103</v>
      </c>
      <c r="AW131" s="10" t="s">
        <v>32</v>
      </c>
      <c r="AX131" s="10" t="s">
        <v>82</v>
      </c>
      <c r="AY131" s="179" t="s">
        <v>145</v>
      </c>
    </row>
    <row r="132" spans="2:65" s="9" customFormat="1" ht="29.85" customHeight="1">
      <c r="B132" s="152"/>
      <c r="C132" s="153"/>
      <c r="D132" s="162" t="s">
        <v>116</v>
      </c>
      <c r="E132" s="162"/>
      <c r="F132" s="162"/>
      <c r="G132" s="162"/>
      <c r="H132" s="162"/>
      <c r="I132" s="162"/>
      <c r="J132" s="162"/>
      <c r="K132" s="162"/>
      <c r="L132" s="162"/>
      <c r="M132" s="162"/>
      <c r="N132" s="255">
        <f>BK132</f>
        <v>0</v>
      </c>
      <c r="O132" s="256"/>
      <c r="P132" s="256"/>
      <c r="Q132" s="256"/>
      <c r="R132" s="155"/>
      <c r="T132" s="156"/>
      <c r="U132" s="153"/>
      <c r="V132" s="153"/>
      <c r="W132" s="157">
        <f>SUM(W133:W140)</f>
        <v>0</v>
      </c>
      <c r="X132" s="153"/>
      <c r="Y132" s="157">
        <f>SUM(Y133:Y140)</f>
        <v>0.23846368000000001</v>
      </c>
      <c r="Z132" s="153"/>
      <c r="AA132" s="158">
        <f>SUM(AA133:AA140)</f>
        <v>0</v>
      </c>
      <c r="AR132" s="159" t="s">
        <v>82</v>
      </c>
      <c r="AT132" s="160" t="s">
        <v>74</v>
      </c>
      <c r="AU132" s="160" t="s">
        <v>82</v>
      </c>
      <c r="AY132" s="159" t="s">
        <v>145</v>
      </c>
      <c r="BK132" s="161">
        <f>SUM(BK133:BK140)</f>
        <v>0</v>
      </c>
    </row>
    <row r="133" spans="2:65" s="1" customFormat="1" ht="25.5" customHeight="1">
      <c r="B133" s="134"/>
      <c r="C133" s="163" t="s">
        <v>173</v>
      </c>
      <c r="D133" s="163" t="s">
        <v>146</v>
      </c>
      <c r="E133" s="164" t="s">
        <v>174</v>
      </c>
      <c r="F133" s="254" t="s">
        <v>175</v>
      </c>
      <c r="G133" s="254"/>
      <c r="H133" s="254"/>
      <c r="I133" s="254"/>
      <c r="J133" s="165" t="s">
        <v>162</v>
      </c>
      <c r="K133" s="166">
        <v>10</v>
      </c>
      <c r="L133" s="238">
        <v>0</v>
      </c>
      <c r="M133" s="238"/>
      <c r="N133" s="239">
        <f>ROUND(L133*K133,3)</f>
        <v>0</v>
      </c>
      <c r="O133" s="239"/>
      <c r="P133" s="239"/>
      <c r="Q133" s="239"/>
      <c r="R133" s="137"/>
      <c r="T133" s="168" t="s">
        <v>5</v>
      </c>
      <c r="U133" s="45" t="s">
        <v>42</v>
      </c>
      <c r="V133" s="37"/>
      <c r="W133" s="169">
        <f>V133*K133</f>
        <v>0</v>
      </c>
      <c r="X133" s="169">
        <v>1.9000000000000001E-4</v>
      </c>
      <c r="Y133" s="169">
        <f>X133*K133</f>
        <v>1.9000000000000002E-3</v>
      </c>
      <c r="Z133" s="169">
        <v>0</v>
      </c>
      <c r="AA133" s="170">
        <f>Z133*K133</f>
        <v>0</v>
      </c>
      <c r="AR133" s="20" t="s">
        <v>150</v>
      </c>
      <c r="AT133" s="20" t="s">
        <v>146</v>
      </c>
      <c r="AU133" s="20" t="s">
        <v>103</v>
      </c>
      <c r="AY133" s="20" t="s">
        <v>145</v>
      </c>
      <c r="BE133" s="107">
        <f>IF(U133="základná",N133,0)</f>
        <v>0</v>
      </c>
      <c r="BF133" s="107">
        <f>IF(U133="znížená",N133,0)</f>
        <v>0</v>
      </c>
      <c r="BG133" s="107">
        <f>IF(U133="zákl. prenesená",N133,0)</f>
        <v>0</v>
      </c>
      <c r="BH133" s="107">
        <f>IF(U133="zníž. prenesená",N133,0)</f>
        <v>0</v>
      </c>
      <c r="BI133" s="107">
        <f>IF(U133="nulová",N133,0)</f>
        <v>0</v>
      </c>
      <c r="BJ133" s="20" t="s">
        <v>103</v>
      </c>
      <c r="BK133" s="171">
        <f>ROUND(L133*K133,3)</f>
        <v>0</v>
      </c>
      <c r="BL133" s="20" t="s">
        <v>150</v>
      </c>
      <c r="BM133" s="20" t="s">
        <v>176</v>
      </c>
    </row>
    <row r="134" spans="2:65" s="1" customFormat="1" ht="51" customHeight="1">
      <c r="B134" s="134"/>
      <c r="C134" s="163" t="s">
        <v>177</v>
      </c>
      <c r="D134" s="163" t="s">
        <v>146</v>
      </c>
      <c r="E134" s="164" t="s">
        <v>178</v>
      </c>
      <c r="F134" s="254" t="s">
        <v>179</v>
      </c>
      <c r="G134" s="254"/>
      <c r="H134" s="254"/>
      <c r="I134" s="254"/>
      <c r="J134" s="165" t="s">
        <v>162</v>
      </c>
      <c r="K134" s="166">
        <v>3.1280000000000001</v>
      </c>
      <c r="L134" s="238">
        <v>0</v>
      </c>
      <c r="M134" s="238"/>
      <c r="N134" s="239">
        <f>ROUND(L134*K134,3)</f>
        <v>0</v>
      </c>
      <c r="O134" s="239"/>
      <c r="P134" s="239"/>
      <c r="Q134" s="239"/>
      <c r="R134" s="137"/>
      <c r="T134" s="168" t="s">
        <v>5</v>
      </c>
      <c r="U134" s="45" t="s">
        <v>42</v>
      </c>
      <c r="V134" s="37"/>
      <c r="W134" s="169">
        <f>V134*K134</f>
        <v>0</v>
      </c>
      <c r="X134" s="169">
        <v>3.7560000000000003E-2</v>
      </c>
      <c r="Y134" s="169">
        <f>X134*K134</f>
        <v>0.11748768000000001</v>
      </c>
      <c r="Z134" s="169">
        <v>0</v>
      </c>
      <c r="AA134" s="170">
        <f>Z134*K134</f>
        <v>0</v>
      </c>
      <c r="AR134" s="20" t="s">
        <v>150</v>
      </c>
      <c r="AT134" s="20" t="s">
        <v>146</v>
      </c>
      <c r="AU134" s="20" t="s">
        <v>103</v>
      </c>
      <c r="AY134" s="20" t="s">
        <v>145</v>
      </c>
      <c r="BE134" s="107">
        <f>IF(U134="základná",N134,0)</f>
        <v>0</v>
      </c>
      <c r="BF134" s="107">
        <f>IF(U134="znížená",N134,0)</f>
        <v>0</v>
      </c>
      <c r="BG134" s="107">
        <f>IF(U134="zákl. prenesená",N134,0)</f>
        <v>0</v>
      </c>
      <c r="BH134" s="107">
        <f>IF(U134="zníž. prenesená",N134,0)</f>
        <v>0</v>
      </c>
      <c r="BI134" s="107">
        <f>IF(U134="nulová",N134,0)</f>
        <v>0</v>
      </c>
      <c r="BJ134" s="20" t="s">
        <v>103</v>
      </c>
      <c r="BK134" s="171">
        <f>ROUND(L134*K134,3)</f>
        <v>0</v>
      </c>
      <c r="BL134" s="20" t="s">
        <v>150</v>
      </c>
      <c r="BM134" s="20" t="s">
        <v>180</v>
      </c>
    </row>
    <row r="135" spans="2:65" s="10" customFormat="1" ht="16.5" customHeight="1">
      <c r="B135" s="172"/>
      <c r="C135" s="173"/>
      <c r="D135" s="173"/>
      <c r="E135" s="174" t="s">
        <v>5</v>
      </c>
      <c r="F135" s="248" t="s">
        <v>181</v>
      </c>
      <c r="G135" s="249"/>
      <c r="H135" s="249"/>
      <c r="I135" s="249"/>
      <c r="J135" s="173"/>
      <c r="K135" s="175">
        <v>3.1280000000000001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153</v>
      </c>
      <c r="AU135" s="179" t="s">
        <v>103</v>
      </c>
      <c r="AV135" s="10" t="s">
        <v>103</v>
      </c>
      <c r="AW135" s="10" t="s">
        <v>32</v>
      </c>
      <c r="AX135" s="10" t="s">
        <v>82</v>
      </c>
      <c r="AY135" s="179" t="s">
        <v>145</v>
      </c>
    </row>
    <row r="136" spans="2:65" s="1" customFormat="1" ht="38.25" customHeight="1">
      <c r="B136" s="134"/>
      <c r="C136" s="163" t="s">
        <v>182</v>
      </c>
      <c r="D136" s="163" t="s">
        <v>146</v>
      </c>
      <c r="E136" s="164" t="s">
        <v>183</v>
      </c>
      <c r="F136" s="254" t="s">
        <v>184</v>
      </c>
      <c r="G136" s="254"/>
      <c r="H136" s="254"/>
      <c r="I136" s="254"/>
      <c r="J136" s="165" t="s">
        <v>185</v>
      </c>
      <c r="K136" s="166">
        <v>3</v>
      </c>
      <c r="L136" s="238">
        <v>0</v>
      </c>
      <c r="M136" s="238"/>
      <c r="N136" s="239">
        <f>ROUND(L136*K136,3)</f>
        <v>0</v>
      </c>
      <c r="O136" s="239"/>
      <c r="P136" s="239"/>
      <c r="Q136" s="239"/>
      <c r="R136" s="137"/>
      <c r="T136" s="168" t="s">
        <v>5</v>
      </c>
      <c r="U136" s="45" t="s">
        <v>42</v>
      </c>
      <c r="V136" s="37"/>
      <c r="W136" s="169">
        <f>V136*K136</f>
        <v>0</v>
      </c>
      <c r="X136" s="169">
        <v>3.8949999999999999E-2</v>
      </c>
      <c r="Y136" s="169">
        <f>X136*K136</f>
        <v>0.11685</v>
      </c>
      <c r="Z136" s="169">
        <v>0</v>
      </c>
      <c r="AA136" s="170">
        <f>Z136*K136</f>
        <v>0</v>
      </c>
      <c r="AR136" s="20" t="s">
        <v>150</v>
      </c>
      <c r="AT136" s="20" t="s">
        <v>146</v>
      </c>
      <c r="AU136" s="20" t="s">
        <v>103</v>
      </c>
      <c r="AY136" s="20" t="s">
        <v>145</v>
      </c>
      <c r="BE136" s="107">
        <f>IF(U136="základná",N136,0)</f>
        <v>0</v>
      </c>
      <c r="BF136" s="107">
        <f>IF(U136="znížená",N136,0)</f>
        <v>0</v>
      </c>
      <c r="BG136" s="107">
        <f>IF(U136="zákl. prenesená",N136,0)</f>
        <v>0</v>
      </c>
      <c r="BH136" s="107">
        <f>IF(U136="zníž. prenesená",N136,0)</f>
        <v>0</v>
      </c>
      <c r="BI136" s="107">
        <f>IF(U136="nulová",N136,0)</f>
        <v>0</v>
      </c>
      <c r="BJ136" s="20" t="s">
        <v>103</v>
      </c>
      <c r="BK136" s="171">
        <f>ROUND(L136*K136,3)</f>
        <v>0</v>
      </c>
      <c r="BL136" s="20" t="s">
        <v>150</v>
      </c>
      <c r="BM136" s="20" t="s">
        <v>186</v>
      </c>
    </row>
    <row r="137" spans="2:65" s="1" customFormat="1" ht="25.5" customHeight="1">
      <c r="B137" s="134"/>
      <c r="C137" s="163" t="s">
        <v>187</v>
      </c>
      <c r="D137" s="163" t="s">
        <v>146</v>
      </c>
      <c r="E137" s="164" t="s">
        <v>188</v>
      </c>
      <c r="F137" s="254" t="s">
        <v>189</v>
      </c>
      <c r="G137" s="254"/>
      <c r="H137" s="254"/>
      <c r="I137" s="254"/>
      <c r="J137" s="165" t="s">
        <v>190</v>
      </c>
      <c r="K137" s="166">
        <v>4.2</v>
      </c>
      <c r="L137" s="238">
        <v>0</v>
      </c>
      <c r="M137" s="238"/>
      <c r="N137" s="239">
        <f>ROUND(L137*K137,3)</f>
        <v>0</v>
      </c>
      <c r="O137" s="239"/>
      <c r="P137" s="239"/>
      <c r="Q137" s="239"/>
      <c r="R137" s="137"/>
      <c r="T137" s="168" t="s">
        <v>5</v>
      </c>
      <c r="U137" s="45" t="s">
        <v>42</v>
      </c>
      <c r="V137" s="37"/>
      <c r="W137" s="169">
        <f>V137*K137</f>
        <v>0</v>
      </c>
      <c r="X137" s="169">
        <v>5.2999999999999998E-4</v>
      </c>
      <c r="Y137" s="169">
        <f>X137*K137</f>
        <v>2.2260000000000001E-3</v>
      </c>
      <c r="Z137" s="169">
        <v>0</v>
      </c>
      <c r="AA137" s="170">
        <f>Z137*K137</f>
        <v>0</v>
      </c>
      <c r="AR137" s="20" t="s">
        <v>150</v>
      </c>
      <c r="AT137" s="20" t="s">
        <v>146</v>
      </c>
      <c r="AU137" s="20" t="s">
        <v>103</v>
      </c>
      <c r="AY137" s="20" t="s">
        <v>145</v>
      </c>
      <c r="BE137" s="107">
        <f>IF(U137="základná",N137,0)</f>
        <v>0</v>
      </c>
      <c r="BF137" s="107">
        <f>IF(U137="znížená",N137,0)</f>
        <v>0</v>
      </c>
      <c r="BG137" s="107">
        <f>IF(U137="zákl. prenesená",N137,0)</f>
        <v>0</v>
      </c>
      <c r="BH137" s="107">
        <f>IF(U137="zníž. prenesená",N137,0)</f>
        <v>0</v>
      </c>
      <c r="BI137" s="107">
        <f>IF(U137="nulová",N137,0)</f>
        <v>0</v>
      </c>
      <c r="BJ137" s="20" t="s">
        <v>103</v>
      </c>
      <c r="BK137" s="171">
        <f>ROUND(L137*K137,3)</f>
        <v>0</v>
      </c>
      <c r="BL137" s="20" t="s">
        <v>150</v>
      </c>
      <c r="BM137" s="20" t="s">
        <v>191</v>
      </c>
    </row>
    <row r="138" spans="2:65" s="10" customFormat="1" ht="16.5" customHeight="1">
      <c r="B138" s="172"/>
      <c r="C138" s="173"/>
      <c r="D138" s="173"/>
      <c r="E138" s="174" t="s">
        <v>5</v>
      </c>
      <c r="F138" s="248" t="s">
        <v>192</v>
      </c>
      <c r="G138" s="249"/>
      <c r="H138" s="249"/>
      <c r="I138" s="249"/>
      <c r="J138" s="173"/>
      <c r="K138" s="175">
        <v>4.2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153</v>
      </c>
      <c r="AU138" s="179" t="s">
        <v>103</v>
      </c>
      <c r="AV138" s="10" t="s">
        <v>103</v>
      </c>
      <c r="AW138" s="10" t="s">
        <v>32</v>
      </c>
      <c r="AX138" s="10" t="s">
        <v>82</v>
      </c>
      <c r="AY138" s="179" t="s">
        <v>145</v>
      </c>
    </row>
    <row r="139" spans="2:65" s="1" customFormat="1" ht="38.25" customHeight="1">
      <c r="B139" s="134"/>
      <c r="C139" s="163" t="s">
        <v>193</v>
      </c>
      <c r="D139" s="163" t="s">
        <v>146</v>
      </c>
      <c r="E139" s="164" t="s">
        <v>194</v>
      </c>
      <c r="F139" s="254" t="s">
        <v>195</v>
      </c>
      <c r="G139" s="254"/>
      <c r="H139" s="254"/>
      <c r="I139" s="254"/>
      <c r="J139" s="165" t="s">
        <v>162</v>
      </c>
      <c r="K139" s="166">
        <v>3.6</v>
      </c>
      <c r="L139" s="238">
        <v>0</v>
      </c>
      <c r="M139" s="238"/>
      <c r="N139" s="239">
        <f>ROUND(L139*K139,3)</f>
        <v>0</v>
      </c>
      <c r="O139" s="239"/>
      <c r="P139" s="239"/>
      <c r="Q139" s="239"/>
      <c r="R139" s="137"/>
      <c r="T139" s="168" t="s">
        <v>5</v>
      </c>
      <c r="U139" s="45" t="s">
        <v>42</v>
      </c>
      <c r="V139" s="37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0" t="s">
        <v>150</v>
      </c>
      <c r="AT139" s="20" t="s">
        <v>146</v>
      </c>
      <c r="AU139" s="20" t="s">
        <v>103</v>
      </c>
      <c r="AY139" s="20" t="s">
        <v>145</v>
      </c>
      <c r="BE139" s="107">
        <f>IF(U139="základná",N139,0)</f>
        <v>0</v>
      </c>
      <c r="BF139" s="107">
        <f>IF(U139="znížená",N139,0)</f>
        <v>0</v>
      </c>
      <c r="BG139" s="107">
        <f>IF(U139="zákl. prenesená",N139,0)</f>
        <v>0</v>
      </c>
      <c r="BH139" s="107">
        <f>IF(U139="zníž. prenesená",N139,0)</f>
        <v>0</v>
      </c>
      <c r="BI139" s="107">
        <f>IF(U139="nulová",N139,0)</f>
        <v>0</v>
      </c>
      <c r="BJ139" s="20" t="s">
        <v>103</v>
      </c>
      <c r="BK139" s="171">
        <f>ROUND(L139*K139,3)</f>
        <v>0</v>
      </c>
      <c r="BL139" s="20" t="s">
        <v>150</v>
      </c>
      <c r="BM139" s="20" t="s">
        <v>196</v>
      </c>
    </row>
    <row r="140" spans="2:65" s="10" customFormat="1" ht="16.5" customHeight="1">
      <c r="B140" s="172"/>
      <c r="C140" s="173"/>
      <c r="D140" s="173"/>
      <c r="E140" s="174" t="s">
        <v>5</v>
      </c>
      <c r="F140" s="248" t="s">
        <v>197</v>
      </c>
      <c r="G140" s="249"/>
      <c r="H140" s="249"/>
      <c r="I140" s="249"/>
      <c r="J140" s="173"/>
      <c r="K140" s="175">
        <v>3.6</v>
      </c>
      <c r="L140" s="173"/>
      <c r="M140" s="173"/>
      <c r="N140" s="173"/>
      <c r="O140" s="173"/>
      <c r="P140" s="173"/>
      <c r="Q140" s="173"/>
      <c r="R140" s="176"/>
      <c r="T140" s="177"/>
      <c r="U140" s="173"/>
      <c r="V140" s="173"/>
      <c r="W140" s="173"/>
      <c r="X140" s="173"/>
      <c r="Y140" s="173"/>
      <c r="Z140" s="173"/>
      <c r="AA140" s="178"/>
      <c r="AT140" s="179" t="s">
        <v>153</v>
      </c>
      <c r="AU140" s="179" t="s">
        <v>103</v>
      </c>
      <c r="AV140" s="10" t="s">
        <v>103</v>
      </c>
      <c r="AW140" s="10" t="s">
        <v>32</v>
      </c>
      <c r="AX140" s="10" t="s">
        <v>82</v>
      </c>
      <c r="AY140" s="179" t="s">
        <v>145</v>
      </c>
    </row>
    <row r="141" spans="2:65" s="9" customFormat="1" ht="29.85" customHeight="1">
      <c r="B141" s="152"/>
      <c r="C141" s="153"/>
      <c r="D141" s="162" t="s">
        <v>117</v>
      </c>
      <c r="E141" s="162"/>
      <c r="F141" s="162"/>
      <c r="G141" s="162"/>
      <c r="H141" s="162"/>
      <c r="I141" s="162"/>
      <c r="J141" s="162"/>
      <c r="K141" s="162"/>
      <c r="L141" s="162"/>
      <c r="M141" s="162"/>
      <c r="N141" s="255">
        <f>BK141</f>
        <v>0</v>
      </c>
      <c r="O141" s="256"/>
      <c r="P141" s="256"/>
      <c r="Q141" s="256"/>
      <c r="R141" s="155"/>
      <c r="T141" s="156"/>
      <c r="U141" s="153"/>
      <c r="V141" s="153"/>
      <c r="W141" s="157">
        <f>SUM(W142:W163)</f>
        <v>0</v>
      </c>
      <c r="X141" s="153"/>
      <c r="Y141" s="157">
        <f>SUM(Y142:Y163)</f>
        <v>8.0479999999999996E-3</v>
      </c>
      <c r="Z141" s="153"/>
      <c r="AA141" s="158">
        <f>SUM(AA142:AA163)</f>
        <v>1.3403579999999999</v>
      </c>
      <c r="AR141" s="159" t="s">
        <v>82</v>
      </c>
      <c r="AT141" s="160" t="s">
        <v>74</v>
      </c>
      <c r="AU141" s="160" t="s">
        <v>82</v>
      </c>
      <c r="AY141" s="159" t="s">
        <v>145</v>
      </c>
      <c r="BK141" s="161">
        <f>SUM(BK142:BK163)</f>
        <v>0</v>
      </c>
    </row>
    <row r="142" spans="2:65" s="1" customFormat="1" ht="25.5" customHeight="1">
      <c r="B142" s="134"/>
      <c r="C142" s="163" t="s">
        <v>198</v>
      </c>
      <c r="D142" s="163" t="s">
        <v>146</v>
      </c>
      <c r="E142" s="164" t="s">
        <v>199</v>
      </c>
      <c r="F142" s="254" t="s">
        <v>200</v>
      </c>
      <c r="G142" s="254"/>
      <c r="H142" s="254"/>
      <c r="I142" s="254"/>
      <c r="J142" s="165" t="s">
        <v>162</v>
      </c>
      <c r="K142" s="166">
        <v>0.8</v>
      </c>
      <c r="L142" s="238">
        <v>0</v>
      </c>
      <c r="M142" s="238"/>
      <c r="N142" s="239">
        <f>ROUND(L142*K142,3)</f>
        <v>0</v>
      </c>
      <c r="O142" s="239"/>
      <c r="P142" s="239"/>
      <c r="Q142" s="239"/>
      <c r="R142" s="137"/>
      <c r="T142" s="168" t="s">
        <v>5</v>
      </c>
      <c r="U142" s="45" t="s">
        <v>42</v>
      </c>
      <c r="V142" s="37"/>
      <c r="W142" s="169">
        <f>V142*K142</f>
        <v>0</v>
      </c>
      <c r="X142" s="169">
        <v>4.6000000000000001E-4</v>
      </c>
      <c r="Y142" s="169">
        <f>X142*K142</f>
        <v>3.6800000000000005E-4</v>
      </c>
      <c r="Z142" s="169">
        <v>0</v>
      </c>
      <c r="AA142" s="170">
        <f>Z142*K142</f>
        <v>0</v>
      </c>
      <c r="AR142" s="20" t="s">
        <v>150</v>
      </c>
      <c r="AT142" s="20" t="s">
        <v>146</v>
      </c>
      <c r="AU142" s="20" t="s">
        <v>103</v>
      </c>
      <c r="AY142" s="20" t="s">
        <v>145</v>
      </c>
      <c r="BE142" s="107">
        <f>IF(U142="základná",N142,0)</f>
        <v>0</v>
      </c>
      <c r="BF142" s="107">
        <f>IF(U142="znížená",N142,0)</f>
        <v>0</v>
      </c>
      <c r="BG142" s="107">
        <f>IF(U142="zákl. prenesená",N142,0)</f>
        <v>0</v>
      </c>
      <c r="BH142" s="107">
        <f>IF(U142="zníž. prenesená",N142,0)</f>
        <v>0</v>
      </c>
      <c r="BI142" s="107">
        <f>IF(U142="nulová",N142,0)</f>
        <v>0</v>
      </c>
      <c r="BJ142" s="20" t="s">
        <v>103</v>
      </c>
      <c r="BK142" s="171">
        <f>ROUND(L142*K142,3)</f>
        <v>0</v>
      </c>
      <c r="BL142" s="20" t="s">
        <v>150</v>
      </c>
      <c r="BM142" s="20" t="s">
        <v>201</v>
      </c>
    </row>
    <row r="143" spans="2:65" s="10" customFormat="1" ht="16.5" customHeight="1">
      <c r="B143" s="172"/>
      <c r="C143" s="173"/>
      <c r="D143" s="173"/>
      <c r="E143" s="174" t="s">
        <v>5</v>
      </c>
      <c r="F143" s="248" t="s">
        <v>164</v>
      </c>
      <c r="G143" s="249"/>
      <c r="H143" s="249"/>
      <c r="I143" s="249"/>
      <c r="J143" s="173"/>
      <c r="K143" s="175">
        <v>0.8</v>
      </c>
      <c r="L143" s="173"/>
      <c r="M143" s="173"/>
      <c r="N143" s="173"/>
      <c r="O143" s="173"/>
      <c r="P143" s="173"/>
      <c r="Q143" s="173"/>
      <c r="R143" s="176"/>
      <c r="T143" s="177"/>
      <c r="U143" s="173"/>
      <c r="V143" s="173"/>
      <c r="W143" s="173"/>
      <c r="X143" s="173"/>
      <c r="Y143" s="173"/>
      <c r="Z143" s="173"/>
      <c r="AA143" s="178"/>
      <c r="AT143" s="179" t="s">
        <v>153</v>
      </c>
      <c r="AU143" s="179" t="s">
        <v>103</v>
      </c>
      <c r="AV143" s="10" t="s">
        <v>103</v>
      </c>
      <c r="AW143" s="10" t="s">
        <v>32</v>
      </c>
      <c r="AX143" s="10" t="s">
        <v>82</v>
      </c>
      <c r="AY143" s="179" t="s">
        <v>145</v>
      </c>
    </row>
    <row r="144" spans="2:65" s="1" customFormat="1" ht="25.5" customHeight="1">
      <c r="B144" s="134"/>
      <c r="C144" s="163" t="s">
        <v>202</v>
      </c>
      <c r="D144" s="163" t="s">
        <v>146</v>
      </c>
      <c r="E144" s="164" t="s">
        <v>203</v>
      </c>
      <c r="F144" s="254" t="s">
        <v>204</v>
      </c>
      <c r="G144" s="254"/>
      <c r="H144" s="254"/>
      <c r="I144" s="254"/>
      <c r="J144" s="165" t="s">
        <v>162</v>
      </c>
      <c r="K144" s="166">
        <v>4</v>
      </c>
      <c r="L144" s="238">
        <v>0</v>
      </c>
      <c r="M144" s="238"/>
      <c r="N144" s="239">
        <f>ROUND(L144*K144,3)</f>
        <v>0</v>
      </c>
      <c r="O144" s="239"/>
      <c r="P144" s="239"/>
      <c r="Q144" s="239"/>
      <c r="R144" s="137"/>
      <c r="T144" s="168" t="s">
        <v>5</v>
      </c>
      <c r="U144" s="45" t="s">
        <v>42</v>
      </c>
      <c r="V144" s="37"/>
      <c r="W144" s="169">
        <f>V144*K144</f>
        <v>0</v>
      </c>
      <c r="X144" s="169">
        <v>1.92E-3</v>
      </c>
      <c r="Y144" s="169">
        <f>X144*K144</f>
        <v>7.6800000000000002E-3</v>
      </c>
      <c r="Z144" s="169">
        <v>0</v>
      </c>
      <c r="AA144" s="170">
        <f>Z144*K144</f>
        <v>0</v>
      </c>
      <c r="AR144" s="20" t="s">
        <v>150</v>
      </c>
      <c r="AT144" s="20" t="s">
        <v>146</v>
      </c>
      <c r="AU144" s="20" t="s">
        <v>103</v>
      </c>
      <c r="AY144" s="20" t="s">
        <v>145</v>
      </c>
      <c r="BE144" s="107">
        <f>IF(U144="základná",N144,0)</f>
        <v>0</v>
      </c>
      <c r="BF144" s="107">
        <f>IF(U144="znížená",N144,0)</f>
        <v>0</v>
      </c>
      <c r="BG144" s="107">
        <f>IF(U144="zákl. prenesená",N144,0)</f>
        <v>0</v>
      </c>
      <c r="BH144" s="107">
        <f>IF(U144="zníž. prenesená",N144,0)</f>
        <v>0</v>
      </c>
      <c r="BI144" s="107">
        <f>IF(U144="nulová",N144,0)</f>
        <v>0</v>
      </c>
      <c r="BJ144" s="20" t="s">
        <v>103</v>
      </c>
      <c r="BK144" s="171">
        <f>ROUND(L144*K144,3)</f>
        <v>0</v>
      </c>
      <c r="BL144" s="20" t="s">
        <v>150</v>
      </c>
      <c r="BM144" s="20" t="s">
        <v>205</v>
      </c>
    </row>
    <row r="145" spans="2:65" s="1" customFormat="1" ht="38.25" customHeight="1">
      <c r="B145" s="134"/>
      <c r="C145" s="163" t="s">
        <v>206</v>
      </c>
      <c r="D145" s="163" t="s">
        <v>146</v>
      </c>
      <c r="E145" s="164" t="s">
        <v>207</v>
      </c>
      <c r="F145" s="254" t="s">
        <v>208</v>
      </c>
      <c r="G145" s="254"/>
      <c r="H145" s="254"/>
      <c r="I145" s="254"/>
      <c r="J145" s="165" t="s">
        <v>149</v>
      </c>
      <c r="K145" s="166">
        <v>0.14199999999999999</v>
      </c>
      <c r="L145" s="238">
        <v>0</v>
      </c>
      <c r="M145" s="238"/>
      <c r="N145" s="239">
        <f>ROUND(L145*K145,3)</f>
        <v>0</v>
      </c>
      <c r="O145" s="239"/>
      <c r="P145" s="239"/>
      <c r="Q145" s="239"/>
      <c r="R145" s="137"/>
      <c r="T145" s="168" t="s">
        <v>5</v>
      </c>
      <c r="U145" s="45" t="s">
        <v>42</v>
      </c>
      <c r="V145" s="37"/>
      <c r="W145" s="169">
        <f>V145*K145</f>
        <v>0</v>
      </c>
      <c r="X145" s="169">
        <v>0</v>
      </c>
      <c r="Y145" s="169">
        <f>X145*K145</f>
        <v>0</v>
      </c>
      <c r="Z145" s="169">
        <v>2.2000000000000002</v>
      </c>
      <c r="AA145" s="170">
        <f>Z145*K145</f>
        <v>0.31240000000000001</v>
      </c>
      <c r="AR145" s="20" t="s">
        <v>150</v>
      </c>
      <c r="AT145" s="20" t="s">
        <v>146</v>
      </c>
      <c r="AU145" s="20" t="s">
        <v>103</v>
      </c>
      <c r="AY145" s="20" t="s">
        <v>145</v>
      </c>
      <c r="BE145" s="107">
        <f>IF(U145="základná",N145,0)</f>
        <v>0</v>
      </c>
      <c r="BF145" s="107">
        <f>IF(U145="znížená",N145,0)</f>
        <v>0</v>
      </c>
      <c r="BG145" s="107">
        <f>IF(U145="zákl. prenesená",N145,0)</f>
        <v>0</v>
      </c>
      <c r="BH145" s="107">
        <f>IF(U145="zníž. prenesená",N145,0)</f>
        <v>0</v>
      </c>
      <c r="BI145" s="107">
        <f>IF(U145="nulová",N145,0)</f>
        <v>0</v>
      </c>
      <c r="BJ145" s="20" t="s">
        <v>103</v>
      </c>
      <c r="BK145" s="171">
        <f>ROUND(L145*K145,3)</f>
        <v>0</v>
      </c>
      <c r="BL145" s="20" t="s">
        <v>150</v>
      </c>
      <c r="BM145" s="20" t="s">
        <v>209</v>
      </c>
    </row>
    <row r="146" spans="2:65" s="10" customFormat="1" ht="16.5" customHeight="1">
      <c r="B146" s="172"/>
      <c r="C146" s="173"/>
      <c r="D146" s="173"/>
      <c r="E146" s="174" t="s">
        <v>5</v>
      </c>
      <c r="F146" s="248" t="s">
        <v>210</v>
      </c>
      <c r="G146" s="249"/>
      <c r="H146" s="249"/>
      <c r="I146" s="249"/>
      <c r="J146" s="173"/>
      <c r="K146" s="175">
        <v>0.14199999999999999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153</v>
      </c>
      <c r="AU146" s="179" t="s">
        <v>103</v>
      </c>
      <c r="AV146" s="10" t="s">
        <v>103</v>
      </c>
      <c r="AW146" s="10" t="s">
        <v>32</v>
      </c>
      <c r="AX146" s="10" t="s">
        <v>82</v>
      </c>
      <c r="AY146" s="179" t="s">
        <v>145</v>
      </c>
    </row>
    <row r="147" spans="2:65" s="1" customFormat="1" ht="38.25" customHeight="1">
      <c r="B147" s="134"/>
      <c r="C147" s="163" t="s">
        <v>211</v>
      </c>
      <c r="D147" s="163" t="s">
        <v>146</v>
      </c>
      <c r="E147" s="164" t="s">
        <v>212</v>
      </c>
      <c r="F147" s="254" t="s">
        <v>213</v>
      </c>
      <c r="G147" s="254"/>
      <c r="H147" s="254"/>
      <c r="I147" s="254"/>
      <c r="J147" s="165" t="s">
        <v>162</v>
      </c>
      <c r="K147" s="166">
        <v>7.0949999999999998</v>
      </c>
      <c r="L147" s="238">
        <v>0</v>
      </c>
      <c r="M147" s="238"/>
      <c r="N147" s="239">
        <f>ROUND(L147*K147,3)</f>
        <v>0</v>
      </c>
      <c r="O147" s="239"/>
      <c r="P147" s="239"/>
      <c r="Q147" s="239"/>
      <c r="R147" s="137"/>
      <c r="T147" s="168" t="s">
        <v>5</v>
      </c>
      <c r="U147" s="45" t="s">
        <v>42</v>
      </c>
      <c r="V147" s="37"/>
      <c r="W147" s="169">
        <f>V147*K147</f>
        <v>0</v>
      </c>
      <c r="X147" s="169">
        <v>0</v>
      </c>
      <c r="Y147" s="169">
        <f>X147*K147</f>
        <v>0</v>
      </c>
      <c r="Z147" s="169">
        <v>6.5000000000000002E-2</v>
      </c>
      <c r="AA147" s="170">
        <f>Z147*K147</f>
        <v>0.461175</v>
      </c>
      <c r="AR147" s="20" t="s">
        <v>150</v>
      </c>
      <c r="AT147" s="20" t="s">
        <v>146</v>
      </c>
      <c r="AU147" s="20" t="s">
        <v>103</v>
      </c>
      <c r="AY147" s="20" t="s">
        <v>145</v>
      </c>
      <c r="BE147" s="107">
        <f>IF(U147="základná",N147,0)</f>
        <v>0</v>
      </c>
      <c r="BF147" s="107">
        <f>IF(U147="znížená",N147,0)</f>
        <v>0</v>
      </c>
      <c r="BG147" s="107">
        <f>IF(U147="zákl. prenesená",N147,0)</f>
        <v>0</v>
      </c>
      <c r="BH147" s="107">
        <f>IF(U147="zníž. prenesená",N147,0)</f>
        <v>0</v>
      </c>
      <c r="BI147" s="107">
        <f>IF(U147="nulová",N147,0)</f>
        <v>0</v>
      </c>
      <c r="BJ147" s="20" t="s">
        <v>103</v>
      </c>
      <c r="BK147" s="171">
        <f>ROUND(L147*K147,3)</f>
        <v>0</v>
      </c>
      <c r="BL147" s="20" t="s">
        <v>150</v>
      </c>
      <c r="BM147" s="20" t="s">
        <v>214</v>
      </c>
    </row>
    <row r="148" spans="2:65" s="10" customFormat="1" ht="16.5" customHeight="1">
      <c r="B148" s="172"/>
      <c r="C148" s="173"/>
      <c r="D148" s="173"/>
      <c r="E148" s="174" t="s">
        <v>5</v>
      </c>
      <c r="F148" s="248" t="s">
        <v>215</v>
      </c>
      <c r="G148" s="249"/>
      <c r="H148" s="249"/>
      <c r="I148" s="249"/>
      <c r="J148" s="173"/>
      <c r="K148" s="175">
        <v>7.0949999999999998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153</v>
      </c>
      <c r="AU148" s="179" t="s">
        <v>103</v>
      </c>
      <c r="AV148" s="10" t="s">
        <v>103</v>
      </c>
      <c r="AW148" s="10" t="s">
        <v>32</v>
      </c>
      <c r="AX148" s="10" t="s">
        <v>75</v>
      </c>
      <c r="AY148" s="179" t="s">
        <v>145</v>
      </c>
    </row>
    <row r="149" spans="2:65" s="11" customFormat="1" ht="16.5" customHeight="1">
      <c r="B149" s="180"/>
      <c r="C149" s="181"/>
      <c r="D149" s="181"/>
      <c r="E149" s="182" t="s">
        <v>101</v>
      </c>
      <c r="F149" s="252" t="s">
        <v>216</v>
      </c>
      <c r="G149" s="253"/>
      <c r="H149" s="253"/>
      <c r="I149" s="253"/>
      <c r="J149" s="181"/>
      <c r="K149" s="183">
        <v>7.0949999999999998</v>
      </c>
      <c r="L149" s="181"/>
      <c r="M149" s="181"/>
      <c r="N149" s="181"/>
      <c r="O149" s="181"/>
      <c r="P149" s="181"/>
      <c r="Q149" s="181"/>
      <c r="R149" s="184"/>
      <c r="T149" s="185"/>
      <c r="U149" s="181"/>
      <c r="V149" s="181"/>
      <c r="W149" s="181"/>
      <c r="X149" s="181"/>
      <c r="Y149" s="181"/>
      <c r="Z149" s="181"/>
      <c r="AA149" s="186"/>
      <c r="AT149" s="187" t="s">
        <v>153</v>
      </c>
      <c r="AU149" s="187" t="s">
        <v>103</v>
      </c>
      <c r="AV149" s="11" t="s">
        <v>150</v>
      </c>
      <c r="AW149" s="11" t="s">
        <v>32</v>
      </c>
      <c r="AX149" s="11" t="s">
        <v>82</v>
      </c>
      <c r="AY149" s="187" t="s">
        <v>145</v>
      </c>
    </row>
    <row r="150" spans="2:65" s="1" customFormat="1" ht="25.5" customHeight="1">
      <c r="B150" s="134"/>
      <c r="C150" s="163" t="s">
        <v>217</v>
      </c>
      <c r="D150" s="163" t="s">
        <v>146</v>
      </c>
      <c r="E150" s="164" t="s">
        <v>218</v>
      </c>
      <c r="F150" s="254" t="s">
        <v>219</v>
      </c>
      <c r="G150" s="254"/>
      <c r="H150" s="254"/>
      <c r="I150" s="254"/>
      <c r="J150" s="165" t="s">
        <v>220</v>
      </c>
      <c r="K150" s="166">
        <v>2</v>
      </c>
      <c r="L150" s="238">
        <v>0</v>
      </c>
      <c r="M150" s="238"/>
      <c r="N150" s="239">
        <f>ROUND(L150*K150,3)</f>
        <v>0</v>
      </c>
      <c r="O150" s="239"/>
      <c r="P150" s="239"/>
      <c r="Q150" s="239"/>
      <c r="R150" s="137"/>
      <c r="T150" s="168" t="s">
        <v>5</v>
      </c>
      <c r="U150" s="45" t="s">
        <v>42</v>
      </c>
      <c r="V150" s="37"/>
      <c r="W150" s="169">
        <f>V150*K150</f>
        <v>0</v>
      </c>
      <c r="X150" s="169">
        <v>0</v>
      </c>
      <c r="Y150" s="169">
        <f>X150*K150</f>
        <v>0</v>
      </c>
      <c r="Z150" s="169">
        <v>0.03</v>
      </c>
      <c r="AA150" s="170">
        <f>Z150*K150</f>
        <v>0.06</v>
      </c>
      <c r="AR150" s="20" t="s">
        <v>150</v>
      </c>
      <c r="AT150" s="20" t="s">
        <v>146</v>
      </c>
      <c r="AU150" s="20" t="s">
        <v>103</v>
      </c>
      <c r="AY150" s="20" t="s">
        <v>145</v>
      </c>
      <c r="BE150" s="107">
        <f>IF(U150="základná",N150,0)</f>
        <v>0</v>
      </c>
      <c r="BF150" s="107">
        <f>IF(U150="znížená",N150,0)</f>
        <v>0</v>
      </c>
      <c r="BG150" s="107">
        <f>IF(U150="zákl. prenesená",N150,0)</f>
        <v>0</v>
      </c>
      <c r="BH150" s="107">
        <f>IF(U150="zníž. prenesená",N150,0)</f>
        <v>0</v>
      </c>
      <c r="BI150" s="107">
        <f>IF(U150="nulová",N150,0)</f>
        <v>0</v>
      </c>
      <c r="BJ150" s="20" t="s">
        <v>103</v>
      </c>
      <c r="BK150" s="171">
        <f>ROUND(L150*K150,3)</f>
        <v>0</v>
      </c>
      <c r="BL150" s="20" t="s">
        <v>150</v>
      </c>
      <c r="BM150" s="20" t="s">
        <v>221</v>
      </c>
    </row>
    <row r="151" spans="2:65" s="1" customFormat="1" ht="25.5" customHeight="1">
      <c r="B151" s="134"/>
      <c r="C151" s="163" t="s">
        <v>222</v>
      </c>
      <c r="D151" s="163" t="s">
        <v>146</v>
      </c>
      <c r="E151" s="164" t="s">
        <v>223</v>
      </c>
      <c r="F151" s="254" t="s">
        <v>224</v>
      </c>
      <c r="G151" s="254"/>
      <c r="H151" s="254"/>
      <c r="I151" s="254"/>
      <c r="J151" s="165" t="s">
        <v>162</v>
      </c>
      <c r="K151" s="166">
        <v>4.55</v>
      </c>
      <c r="L151" s="238">
        <v>0</v>
      </c>
      <c r="M151" s="238"/>
      <c r="N151" s="239">
        <f>ROUND(L151*K151,3)</f>
        <v>0</v>
      </c>
      <c r="O151" s="239"/>
      <c r="P151" s="239"/>
      <c r="Q151" s="239"/>
      <c r="R151" s="137"/>
      <c r="T151" s="168" t="s">
        <v>5</v>
      </c>
      <c r="U151" s="45" t="s">
        <v>42</v>
      </c>
      <c r="V151" s="37"/>
      <c r="W151" s="169">
        <f>V151*K151</f>
        <v>0</v>
      </c>
      <c r="X151" s="169">
        <v>0</v>
      </c>
      <c r="Y151" s="169">
        <f>X151*K151</f>
        <v>0</v>
      </c>
      <c r="Z151" s="169">
        <v>6.3E-2</v>
      </c>
      <c r="AA151" s="170">
        <f>Z151*K151</f>
        <v>0.28665000000000002</v>
      </c>
      <c r="AR151" s="20" t="s">
        <v>150</v>
      </c>
      <c r="AT151" s="20" t="s">
        <v>146</v>
      </c>
      <c r="AU151" s="20" t="s">
        <v>103</v>
      </c>
      <c r="AY151" s="20" t="s">
        <v>145</v>
      </c>
      <c r="BE151" s="107">
        <f>IF(U151="základná",N151,0)</f>
        <v>0</v>
      </c>
      <c r="BF151" s="107">
        <f>IF(U151="znížená",N151,0)</f>
        <v>0</v>
      </c>
      <c r="BG151" s="107">
        <f>IF(U151="zákl. prenesená",N151,0)</f>
        <v>0</v>
      </c>
      <c r="BH151" s="107">
        <f>IF(U151="zníž. prenesená",N151,0)</f>
        <v>0</v>
      </c>
      <c r="BI151" s="107">
        <f>IF(U151="nulová",N151,0)</f>
        <v>0</v>
      </c>
      <c r="BJ151" s="20" t="s">
        <v>103</v>
      </c>
      <c r="BK151" s="171">
        <f>ROUND(L151*K151,3)</f>
        <v>0</v>
      </c>
      <c r="BL151" s="20" t="s">
        <v>150</v>
      </c>
      <c r="BM151" s="20" t="s">
        <v>225</v>
      </c>
    </row>
    <row r="152" spans="2:65" s="10" customFormat="1" ht="16.5" customHeight="1">
      <c r="B152" s="172"/>
      <c r="C152" s="173"/>
      <c r="D152" s="173"/>
      <c r="E152" s="174" t="s">
        <v>5</v>
      </c>
      <c r="F152" s="248" t="s">
        <v>226</v>
      </c>
      <c r="G152" s="249"/>
      <c r="H152" s="249"/>
      <c r="I152" s="249"/>
      <c r="J152" s="173"/>
      <c r="K152" s="175">
        <v>4.55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153</v>
      </c>
      <c r="AU152" s="179" t="s">
        <v>103</v>
      </c>
      <c r="AV152" s="10" t="s">
        <v>103</v>
      </c>
      <c r="AW152" s="10" t="s">
        <v>32</v>
      </c>
      <c r="AX152" s="10" t="s">
        <v>82</v>
      </c>
      <c r="AY152" s="179" t="s">
        <v>145</v>
      </c>
    </row>
    <row r="153" spans="2:65" s="1" customFormat="1" ht="25.5" customHeight="1">
      <c r="B153" s="134"/>
      <c r="C153" s="163" t="s">
        <v>227</v>
      </c>
      <c r="D153" s="163" t="s">
        <v>146</v>
      </c>
      <c r="E153" s="164" t="s">
        <v>228</v>
      </c>
      <c r="F153" s="254" t="s">
        <v>229</v>
      </c>
      <c r="G153" s="254"/>
      <c r="H153" s="254"/>
      <c r="I153" s="254"/>
      <c r="J153" s="165" t="s">
        <v>162</v>
      </c>
      <c r="K153" s="166">
        <v>0.54</v>
      </c>
      <c r="L153" s="238">
        <v>0</v>
      </c>
      <c r="M153" s="238"/>
      <c r="N153" s="239">
        <f>ROUND(L153*K153,3)</f>
        <v>0</v>
      </c>
      <c r="O153" s="239"/>
      <c r="P153" s="239"/>
      <c r="Q153" s="239"/>
      <c r="R153" s="137"/>
      <c r="T153" s="168" t="s">
        <v>5</v>
      </c>
      <c r="U153" s="45" t="s">
        <v>42</v>
      </c>
      <c r="V153" s="37"/>
      <c r="W153" s="169">
        <f>V153*K153</f>
        <v>0</v>
      </c>
      <c r="X153" s="169">
        <v>0</v>
      </c>
      <c r="Y153" s="169">
        <f>X153*K153</f>
        <v>0</v>
      </c>
      <c r="Z153" s="169">
        <v>6.0000000000000001E-3</v>
      </c>
      <c r="AA153" s="170">
        <f>Z153*K153</f>
        <v>3.2400000000000003E-3</v>
      </c>
      <c r="AR153" s="20" t="s">
        <v>150</v>
      </c>
      <c r="AT153" s="20" t="s">
        <v>146</v>
      </c>
      <c r="AU153" s="20" t="s">
        <v>103</v>
      </c>
      <c r="AY153" s="20" t="s">
        <v>145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20" t="s">
        <v>103</v>
      </c>
      <c r="BK153" s="171">
        <f>ROUND(L153*K153,3)</f>
        <v>0</v>
      </c>
      <c r="BL153" s="20" t="s">
        <v>150</v>
      </c>
      <c r="BM153" s="20" t="s">
        <v>230</v>
      </c>
    </row>
    <row r="154" spans="2:65" s="10" customFormat="1" ht="16.5" customHeight="1">
      <c r="B154" s="172"/>
      <c r="C154" s="173"/>
      <c r="D154" s="173"/>
      <c r="E154" s="174" t="s">
        <v>5</v>
      </c>
      <c r="F154" s="248" t="s">
        <v>231</v>
      </c>
      <c r="G154" s="249"/>
      <c r="H154" s="249"/>
      <c r="I154" s="249"/>
      <c r="J154" s="173"/>
      <c r="K154" s="175">
        <v>0.54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153</v>
      </c>
      <c r="AU154" s="179" t="s">
        <v>103</v>
      </c>
      <c r="AV154" s="10" t="s">
        <v>103</v>
      </c>
      <c r="AW154" s="10" t="s">
        <v>32</v>
      </c>
      <c r="AX154" s="10" t="s">
        <v>82</v>
      </c>
      <c r="AY154" s="179" t="s">
        <v>145</v>
      </c>
    </row>
    <row r="155" spans="2:65" s="1" customFormat="1" ht="38.25" customHeight="1">
      <c r="B155" s="134"/>
      <c r="C155" s="163" t="s">
        <v>232</v>
      </c>
      <c r="D155" s="163" t="s">
        <v>146</v>
      </c>
      <c r="E155" s="164" t="s">
        <v>233</v>
      </c>
      <c r="F155" s="254" t="s">
        <v>234</v>
      </c>
      <c r="G155" s="254"/>
      <c r="H155" s="254"/>
      <c r="I155" s="254"/>
      <c r="J155" s="165" t="s">
        <v>162</v>
      </c>
      <c r="K155" s="166">
        <v>2.4369999999999998</v>
      </c>
      <c r="L155" s="238">
        <v>0</v>
      </c>
      <c r="M155" s="238"/>
      <c r="N155" s="239">
        <f>ROUND(L155*K155,3)</f>
        <v>0</v>
      </c>
      <c r="O155" s="239"/>
      <c r="P155" s="239"/>
      <c r="Q155" s="239"/>
      <c r="R155" s="137"/>
      <c r="T155" s="168" t="s">
        <v>5</v>
      </c>
      <c r="U155" s="45" t="s">
        <v>42</v>
      </c>
      <c r="V155" s="37"/>
      <c r="W155" s="169">
        <f>V155*K155</f>
        <v>0</v>
      </c>
      <c r="X155" s="169">
        <v>0</v>
      </c>
      <c r="Y155" s="169">
        <f>X155*K155</f>
        <v>0</v>
      </c>
      <c r="Z155" s="169">
        <v>8.8999999999999996E-2</v>
      </c>
      <c r="AA155" s="170">
        <f>Z155*K155</f>
        <v>0.21689299999999997</v>
      </c>
      <c r="AR155" s="20" t="s">
        <v>150</v>
      </c>
      <c r="AT155" s="20" t="s">
        <v>146</v>
      </c>
      <c r="AU155" s="20" t="s">
        <v>103</v>
      </c>
      <c r="AY155" s="20" t="s">
        <v>145</v>
      </c>
      <c r="BE155" s="107">
        <f>IF(U155="základná",N155,0)</f>
        <v>0</v>
      </c>
      <c r="BF155" s="107">
        <f>IF(U155="znížená",N155,0)</f>
        <v>0</v>
      </c>
      <c r="BG155" s="107">
        <f>IF(U155="zákl. prenesená",N155,0)</f>
        <v>0</v>
      </c>
      <c r="BH155" s="107">
        <f>IF(U155="zníž. prenesená",N155,0)</f>
        <v>0</v>
      </c>
      <c r="BI155" s="107">
        <f>IF(U155="nulová",N155,0)</f>
        <v>0</v>
      </c>
      <c r="BJ155" s="20" t="s">
        <v>103</v>
      </c>
      <c r="BK155" s="171">
        <f>ROUND(L155*K155,3)</f>
        <v>0</v>
      </c>
      <c r="BL155" s="20" t="s">
        <v>150</v>
      </c>
      <c r="BM155" s="20" t="s">
        <v>235</v>
      </c>
    </row>
    <row r="156" spans="2:65" s="10" customFormat="1" ht="16.5" customHeight="1">
      <c r="B156" s="172"/>
      <c r="C156" s="173"/>
      <c r="D156" s="173"/>
      <c r="E156" s="174" t="s">
        <v>5</v>
      </c>
      <c r="F156" s="248" t="s">
        <v>236</v>
      </c>
      <c r="G156" s="249"/>
      <c r="H156" s="249"/>
      <c r="I156" s="249"/>
      <c r="J156" s="173"/>
      <c r="K156" s="175">
        <v>0.39300000000000002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153</v>
      </c>
      <c r="AU156" s="179" t="s">
        <v>103</v>
      </c>
      <c r="AV156" s="10" t="s">
        <v>103</v>
      </c>
      <c r="AW156" s="10" t="s">
        <v>32</v>
      </c>
      <c r="AX156" s="10" t="s">
        <v>75</v>
      </c>
      <c r="AY156" s="179" t="s">
        <v>145</v>
      </c>
    </row>
    <row r="157" spans="2:65" s="10" customFormat="1" ht="16.5" customHeight="1">
      <c r="B157" s="172"/>
      <c r="C157" s="173"/>
      <c r="D157" s="173"/>
      <c r="E157" s="174" t="s">
        <v>5</v>
      </c>
      <c r="F157" s="250" t="s">
        <v>237</v>
      </c>
      <c r="G157" s="251"/>
      <c r="H157" s="251"/>
      <c r="I157" s="251"/>
      <c r="J157" s="173"/>
      <c r="K157" s="175">
        <v>2.044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153</v>
      </c>
      <c r="AU157" s="179" t="s">
        <v>103</v>
      </c>
      <c r="AV157" s="10" t="s">
        <v>103</v>
      </c>
      <c r="AW157" s="10" t="s">
        <v>32</v>
      </c>
      <c r="AX157" s="10" t="s">
        <v>75</v>
      </c>
      <c r="AY157" s="179" t="s">
        <v>145</v>
      </c>
    </row>
    <row r="158" spans="2:65" s="11" customFormat="1" ht="16.5" customHeight="1">
      <c r="B158" s="180"/>
      <c r="C158" s="181"/>
      <c r="D158" s="181"/>
      <c r="E158" s="182" t="s">
        <v>104</v>
      </c>
      <c r="F158" s="252" t="s">
        <v>238</v>
      </c>
      <c r="G158" s="253"/>
      <c r="H158" s="253"/>
      <c r="I158" s="253"/>
      <c r="J158" s="181"/>
      <c r="K158" s="183">
        <v>2.4369999999999998</v>
      </c>
      <c r="L158" s="181"/>
      <c r="M158" s="181"/>
      <c r="N158" s="181"/>
      <c r="O158" s="181"/>
      <c r="P158" s="181"/>
      <c r="Q158" s="181"/>
      <c r="R158" s="184"/>
      <c r="T158" s="185"/>
      <c r="U158" s="181"/>
      <c r="V158" s="181"/>
      <c r="W158" s="181"/>
      <c r="X158" s="181"/>
      <c r="Y158" s="181"/>
      <c r="Z158" s="181"/>
      <c r="AA158" s="186"/>
      <c r="AT158" s="187" t="s">
        <v>153</v>
      </c>
      <c r="AU158" s="187" t="s">
        <v>103</v>
      </c>
      <c r="AV158" s="11" t="s">
        <v>150</v>
      </c>
      <c r="AW158" s="11" t="s">
        <v>32</v>
      </c>
      <c r="AX158" s="11" t="s">
        <v>82</v>
      </c>
      <c r="AY158" s="187" t="s">
        <v>145</v>
      </c>
    </row>
    <row r="159" spans="2:65" s="1" customFormat="1" ht="25.5" customHeight="1">
      <c r="B159" s="134"/>
      <c r="C159" s="163" t="s">
        <v>239</v>
      </c>
      <c r="D159" s="163" t="s">
        <v>146</v>
      </c>
      <c r="E159" s="164" t="s">
        <v>240</v>
      </c>
      <c r="F159" s="254" t="s">
        <v>241</v>
      </c>
      <c r="G159" s="254"/>
      <c r="H159" s="254"/>
      <c r="I159" s="254"/>
      <c r="J159" s="165" t="s">
        <v>156</v>
      </c>
      <c r="K159" s="166">
        <v>1.34</v>
      </c>
      <c r="L159" s="238">
        <v>0</v>
      </c>
      <c r="M159" s="238"/>
      <c r="N159" s="239">
        <f>ROUND(L159*K159,3)</f>
        <v>0</v>
      </c>
      <c r="O159" s="239"/>
      <c r="P159" s="239"/>
      <c r="Q159" s="239"/>
      <c r="R159" s="137"/>
      <c r="T159" s="168" t="s">
        <v>5</v>
      </c>
      <c r="U159" s="45" t="s">
        <v>42</v>
      </c>
      <c r="V159" s="37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0" t="s">
        <v>150</v>
      </c>
      <c r="AT159" s="20" t="s">
        <v>146</v>
      </c>
      <c r="AU159" s="20" t="s">
        <v>103</v>
      </c>
      <c r="AY159" s="20" t="s">
        <v>145</v>
      </c>
      <c r="BE159" s="107">
        <f>IF(U159="základná",N159,0)</f>
        <v>0</v>
      </c>
      <c r="BF159" s="107">
        <f>IF(U159="znížená",N159,0)</f>
        <v>0</v>
      </c>
      <c r="BG159" s="107">
        <f>IF(U159="zákl. prenesená",N159,0)</f>
        <v>0</v>
      </c>
      <c r="BH159" s="107">
        <f>IF(U159="zníž. prenesená",N159,0)</f>
        <v>0</v>
      </c>
      <c r="BI159" s="107">
        <f>IF(U159="nulová",N159,0)</f>
        <v>0</v>
      </c>
      <c r="BJ159" s="20" t="s">
        <v>103</v>
      </c>
      <c r="BK159" s="171">
        <f>ROUND(L159*K159,3)</f>
        <v>0</v>
      </c>
      <c r="BL159" s="20" t="s">
        <v>150</v>
      </c>
      <c r="BM159" s="20" t="s">
        <v>242</v>
      </c>
    </row>
    <row r="160" spans="2:65" s="1" customFormat="1" ht="25.5" customHeight="1">
      <c r="B160" s="134"/>
      <c r="C160" s="163" t="s">
        <v>10</v>
      </c>
      <c r="D160" s="163" t="s">
        <v>146</v>
      </c>
      <c r="E160" s="164" t="s">
        <v>243</v>
      </c>
      <c r="F160" s="254" t="s">
        <v>244</v>
      </c>
      <c r="G160" s="254"/>
      <c r="H160" s="254"/>
      <c r="I160" s="254"/>
      <c r="J160" s="165" t="s">
        <v>156</v>
      </c>
      <c r="K160" s="166">
        <v>38.86</v>
      </c>
      <c r="L160" s="238">
        <v>0</v>
      </c>
      <c r="M160" s="238"/>
      <c r="N160" s="239">
        <f>ROUND(L160*K160,3)</f>
        <v>0</v>
      </c>
      <c r="O160" s="239"/>
      <c r="P160" s="239"/>
      <c r="Q160" s="239"/>
      <c r="R160" s="137"/>
      <c r="T160" s="168" t="s">
        <v>5</v>
      </c>
      <c r="U160" s="45" t="s">
        <v>42</v>
      </c>
      <c r="V160" s="37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0" t="s">
        <v>150</v>
      </c>
      <c r="AT160" s="20" t="s">
        <v>146</v>
      </c>
      <c r="AU160" s="20" t="s">
        <v>103</v>
      </c>
      <c r="AY160" s="20" t="s">
        <v>145</v>
      </c>
      <c r="BE160" s="107">
        <f>IF(U160="základná",N160,0)</f>
        <v>0</v>
      </c>
      <c r="BF160" s="107">
        <f>IF(U160="znížená",N160,0)</f>
        <v>0</v>
      </c>
      <c r="BG160" s="107">
        <f>IF(U160="zákl. prenesená",N160,0)</f>
        <v>0</v>
      </c>
      <c r="BH160" s="107">
        <f>IF(U160="zníž. prenesená",N160,0)</f>
        <v>0</v>
      </c>
      <c r="BI160" s="107">
        <f>IF(U160="nulová",N160,0)</f>
        <v>0</v>
      </c>
      <c r="BJ160" s="20" t="s">
        <v>103</v>
      </c>
      <c r="BK160" s="171">
        <f>ROUND(L160*K160,3)</f>
        <v>0</v>
      </c>
      <c r="BL160" s="20" t="s">
        <v>150</v>
      </c>
      <c r="BM160" s="20" t="s">
        <v>245</v>
      </c>
    </row>
    <row r="161" spans="2:65" s="1" customFormat="1" ht="25.5" customHeight="1">
      <c r="B161" s="134"/>
      <c r="C161" s="163" t="s">
        <v>246</v>
      </c>
      <c r="D161" s="163" t="s">
        <v>146</v>
      </c>
      <c r="E161" s="164" t="s">
        <v>247</v>
      </c>
      <c r="F161" s="254" t="s">
        <v>248</v>
      </c>
      <c r="G161" s="254"/>
      <c r="H161" s="254"/>
      <c r="I161" s="254"/>
      <c r="J161" s="165" t="s">
        <v>156</v>
      </c>
      <c r="K161" s="166">
        <v>1.34</v>
      </c>
      <c r="L161" s="238">
        <v>0</v>
      </c>
      <c r="M161" s="238"/>
      <c r="N161" s="239">
        <f>ROUND(L161*K161,3)</f>
        <v>0</v>
      </c>
      <c r="O161" s="239"/>
      <c r="P161" s="239"/>
      <c r="Q161" s="239"/>
      <c r="R161" s="137"/>
      <c r="T161" s="168" t="s">
        <v>5</v>
      </c>
      <c r="U161" s="45" t="s">
        <v>42</v>
      </c>
      <c r="V161" s="37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0" t="s">
        <v>150</v>
      </c>
      <c r="AT161" s="20" t="s">
        <v>146</v>
      </c>
      <c r="AU161" s="20" t="s">
        <v>103</v>
      </c>
      <c r="AY161" s="20" t="s">
        <v>145</v>
      </c>
      <c r="BE161" s="107">
        <f>IF(U161="základná",N161,0)</f>
        <v>0</v>
      </c>
      <c r="BF161" s="107">
        <f>IF(U161="znížená",N161,0)</f>
        <v>0</v>
      </c>
      <c r="BG161" s="107">
        <f>IF(U161="zákl. prenesená",N161,0)</f>
        <v>0</v>
      </c>
      <c r="BH161" s="107">
        <f>IF(U161="zníž. prenesená",N161,0)</f>
        <v>0</v>
      </c>
      <c r="BI161" s="107">
        <f>IF(U161="nulová",N161,0)</f>
        <v>0</v>
      </c>
      <c r="BJ161" s="20" t="s">
        <v>103</v>
      </c>
      <c r="BK161" s="171">
        <f>ROUND(L161*K161,3)</f>
        <v>0</v>
      </c>
      <c r="BL161" s="20" t="s">
        <v>150</v>
      </c>
      <c r="BM161" s="20" t="s">
        <v>249</v>
      </c>
    </row>
    <row r="162" spans="2:65" s="1" customFormat="1" ht="25.5" customHeight="1">
      <c r="B162" s="134"/>
      <c r="C162" s="163" t="s">
        <v>250</v>
      </c>
      <c r="D162" s="163" t="s">
        <v>146</v>
      </c>
      <c r="E162" s="164" t="s">
        <v>251</v>
      </c>
      <c r="F162" s="254" t="s">
        <v>252</v>
      </c>
      <c r="G162" s="254"/>
      <c r="H162" s="254"/>
      <c r="I162" s="254"/>
      <c r="J162" s="165" t="s">
        <v>156</v>
      </c>
      <c r="K162" s="166">
        <v>1.34</v>
      </c>
      <c r="L162" s="238">
        <v>0</v>
      </c>
      <c r="M162" s="238"/>
      <c r="N162" s="239">
        <f>ROUND(L162*K162,3)</f>
        <v>0</v>
      </c>
      <c r="O162" s="239"/>
      <c r="P162" s="239"/>
      <c r="Q162" s="239"/>
      <c r="R162" s="137"/>
      <c r="T162" s="168" t="s">
        <v>5</v>
      </c>
      <c r="U162" s="45" t="s">
        <v>42</v>
      </c>
      <c r="V162" s="37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0" t="s">
        <v>150</v>
      </c>
      <c r="AT162" s="20" t="s">
        <v>146</v>
      </c>
      <c r="AU162" s="20" t="s">
        <v>103</v>
      </c>
      <c r="AY162" s="20" t="s">
        <v>145</v>
      </c>
      <c r="BE162" s="107">
        <f>IF(U162="základná",N162,0)</f>
        <v>0</v>
      </c>
      <c r="BF162" s="107">
        <f>IF(U162="znížená",N162,0)</f>
        <v>0</v>
      </c>
      <c r="BG162" s="107">
        <f>IF(U162="zákl. prenesená",N162,0)</f>
        <v>0</v>
      </c>
      <c r="BH162" s="107">
        <f>IF(U162="zníž. prenesená",N162,0)</f>
        <v>0</v>
      </c>
      <c r="BI162" s="107">
        <f>IF(U162="nulová",N162,0)</f>
        <v>0</v>
      </c>
      <c r="BJ162" s="20" t="s">
        <v>103</v>
      </c>
      <c r="BK162" s="171">
        <f>ROUND(L162*K162,3)</f>
        <v>0</v>
      </c>
      <c r="BL162" s="20" t="s">
        <v>150</v>
      </c>
      <c r="BM162" s="20" t="s">
        <v>253</v>
      </c>
    </row>
    <row r="163" spans="2:65" s="1" customFormat="1" ht="25.5" customHeight="1">
      <c r="B163" s="134"/>
      <c r="C163" s="163" t="s">
        <v>254</v>
      </c>
      <c r="D163" s="163" t="s">
        <v>146</v>
      </c>
      <c r="E163" s="164" t="s">
        <v>255</v>
      </c>
      <c r="F163" s="254" t="s">
        <v>256</v>
      </c>
      <c r="G163" s="254"/>
      <c r="H163" s="254"/>
      <c r="I163" s="254"/>
      <c r="J163" s="165" t="s">
        <v>156</v>
      </c>
      <c r="K163" s="166">
        <v>1.34</v>
      </c>
      <c r="L163" s="238">
        <v>0</v>
      </c>
      <c r="M163" s="238"/>
      <c r="N163" s="239">
        <f>ROUND(L163*K163,3)</f>
        <v>0</v>
      </c>
      <c r="O163" s="239"/>
      <c r="P163" s="239"/>
      <c r="Q163" s="239"/>
      <c r="R163" s="137"/>
      <c r="T163" s="168" t="s">
        <v>5</v>
      </c>
      <c r="U163" s="45" t="s">
        <v>42</v>
      </c>
      <c r="V163" s="37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0" t="s">
        <v>150</v>
      </c>
      <c r="AT163" s="20" t="s">
        <v>146</v>
      </c>
      <c r="AU163" s="20" t="s">
        <v>103</v>
      </c>
      <c r="AY163" s="20" t="s">
        <v>145</v>
      </c>
      <c r="BE163" s="107">
        <f>IF(U163="základná",N163,0)</f>
        <v>0</v>
      </c>
      <c r="BF163" s="107">
        <f>IF(U163="znížená",N163,0)</f>
        <v>0</v>
      </c>
      <c r="BG163" s="107">
        <f>IF(U163="zákl. prenesená",N163,0)</f>
        <v>0</v>
      </c>
      <c r="BH163" s="107">
        <f>IF(U163="zníž. prenesená",N163,0)</f>
        <v>0</v>
      </c>
      <c r="BI163" s="107">
        <f>IF(U163="nulová",N163,0)</f>
        <v>0</v>
      </c>
      <c r="BJ163" s="20" t="s">
        <v>103</v>
      </c>
      <c r="BK163" s="171">
        <f>ROUND(L163*K163,3)</f>
        <v>0</v>
      </c>
      <c r="BL163" s="20" t="s">
        <v>150</v>
      </c>
      <c r="BM163" s="20" t="s">
        <v>257</v>
      </c>
    </row>
    <row r="164" spans="2:65" s="9" customFormat="1" ht="29.85" customHeight="1">
      <c r="B164" s="152"/>
      <c r="C164" s="153"/>
      <c r="D164" s="162" t="s">
        <v>118</v>
      </c>
      <c r="E164" s="162"/>
      <c r="F164" s="162"/>
      <c r="G164" s="162"/>
      <c r="H164" s="162"/>
      <c r="I164" s="162"/>
      <c r="J164" s="162"/>
      <c r="K164" s="162"/>
      <c r="L164" s="162"/>
      <c r="M164" s="162"/>
      <c r="N164" s="279">
        <f>BK164</f>
        <v>0</v>
      </c>
      <c r="O164" s="280"/>
      <c r="P164" s="280"/>
      <c r="Q164" s="280"/>
      <c r="R164" s="155"/>
      <c r="T164" s="156"/>
      <c r="U164" s="153"/>
      <c r="V164" s="153"/>
      <c r="W164" s="157">
        <f>W165</f>
        <v>0</v>
      </c>
      <c r="X164" s="153"/>
      <c r="Y164" s="157">
        <f>Y165</f>
        <v>0</v>
      </c>
      <c r="Z164" s="153"/>
      <c r="AA164" s="158">
        <f>AA165</f>
        <v>0</v>
      </c>
      <c r="AR164" s="159" t="s">
        <v>82</v>
      </c>
      <c r="AT164" s="160" t="s">
        <v>74</v>
      </c>
      <c r="AU164" s="160" t="s">
        <v>82</v>
      </c>
      <c r="AY164" s="159" t="s">
        <v>145</v>
      </c>
      <c r="BK164" s="161">
        <f>BK165</f>
        <v>0</v>
      </c>
    </row>
    <row r="165" spans="2:65" s="1" customFormat="1" ht="38.25" customHeight="1">
      <c r="B165" s="134"/>
      <c r="C165" s="163" t="s">
        <v>258</v>
      </c>
      <c r="D165" s="163" t="s">
        <v>146</v>
      </c>
      <c r="E165" s="164" t="s">
        <v>259</v>
      </c>
      <c r="F165" s="254" t="s">
        <v>260</v>
      </c>
      <c r="G165" s="254"/>
      <c r="H165" s="254"/>
      <c r="I165" s="254"/>
      <c r="J165" s="165" t="s">
        <v>156</v>
      </c>
      <c r="K165" s="166">
        <v>1.8879999999999999</v>
      </c>
      <c r="L165" s="238">
        <v>0</v>
      </c>
      <c r="M165" s="238"/>
      <c r="N165" s="239">
        <f>ROUND(L165*K165,3)</f>
        <v>0</v>
      </c>
      <c r="O165" s="239"/>
      <c r="P165" s="239"/>
      <c r="Q165" s="239"/>
      <c r="R165" s="137"/>
      <c r="T165" s="168" t="s">
        <v>5</v>
      </c>
      <c r="U165" s="45" t="s">
        <v>42</v>
      </c>
      <c r="V165" s="37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0" t="s">
        <v>150</v>
      </c>
      <c r="AT165" s="20" t="s">
        <v>146</v>
      </c>
      <c r="AU165" s="20" t="s">
        <v>103</v>
      </c>
      <c r="AY165" s="20" t="s">
        <v>145</v>
      </c>
      <c r="BE165" s="107">
        <f>IF(U165="základná",N165,0)</f>
        <v>0</v>
      </c>
      <c r="BF165" s="107">
        <f>IF(U165="znížená",N165,0)</f>
        <v>0</v>
      </c>
      <c r="BG165" s="107">
        <f>IF(U165="zákl. prenesená",N165,0)</f>
        <v>0</v>
      </c>
      <c r="BH165" s="107">
        <f>IF(U165="zníž. prenesená",N165,0)</f>
        <v>0</v>
      </c>
      <c r="BI165" s="107">
        <f>IF(U165="nulová",N165,0)</f>
        <v>0</v>
      </c>
      <c r="BJ165" s="20" t="s">
        <v>103</v>
      </c>
      <c r="BK165" s="171">
        <f>ROUND(L165*K165,3)</f>
        <v>0</v>
      </c>
      <c r="BL165" s="20" t="s">
        <v>150</v>
      </c>
      <c r="BM165" s="20" t="s">
        <v>261</v>
      </c>
    </row>
    <row r="166" spans="2:65" s="9" customFormat="1" ht="37.35" customHeight="1">
      <c r="B166" s="152"/>
      <c r="C166" s="153"/>
      <c r="D166" s="154" t="s">
        <v>119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281">
        <f>BK166</f>
        <v>0</v>
      </c>
      <c r="O166" s="282"/>
      <c r="P166" s="282"/>
      <c r="Q166" s="282"/>
      <c r="R166" s="155"/>
      <c r="T166" s="156"/>
      <c r="U166" s="153"/>
      <c r="V166" s="153"/>
      <c r="W166" s="157">
        <f>W167+W181</f>
        <v>0</v>
      </c>
      <c r="X166" s="153"/>
      <c r="Y166" s="157">
        <f>Y167+Y181</f>
        <v>0.57763644999999997</v>
      </c>
      <c r="Z166" s="153"/>
      <c r="AA166" s="158">
        <f>AA167+AA181</f>
        <v>0</v>
      </c>
      <c r="AR166" s="159" t="s">
        <v>103</v>
      </c>
      <c r="AT166" s="160" t="s">
        <v>74</v>
      </c>
      <c r="AU166" s="160" t="s">
        <v>75</v>
      </c>
      <c r="AY166" s="159" t="s">
        <v>145</v>
      </c>
      <c r="BK166" s="161">
        <f>BK167+BK181</f>
        <v>0</v>
      </c>
    </row>
    <row r="167" spans="2:65" s="9" customFormat="1" ht="19.95" customHeight="1">
      <c r="B167" s="152"/>
      <c r="C167" s="153"/>
      <c r="D167" s="162" t="s">
        <v>120</v>
      </c>
      <c r="E167" s="162"/>
      <c r="F167" s="162"/>
      <c r="G167" s="162"/>
      <c r="H167" s="162"/>
      <c r="I167" s="162"/>
      <c r="J167" s="162"/>
      <c r="K167" s="162"/>
      <c r="L167" s="162"/>
      <c r="M167" s="162"/>
      <c r="N167" s="255">
        <f>BK167</f>
        <v>0</v>
      </c>
      <c r="O167" s="256"/>
      <c r="P167" s="256"/>
      <c r="Q167" s="256"/>
      <c r="R167" s="155"/>
      <c r="T167" s="156"/>
      <c r="U167" s="153"/>
      <c r="V167" s="153"/>
      <c r="W167" s="157">
        <f>SUM(W168:W180)</f>
        <v>0</v>
      </c>
      <c r="X167" s="153"/>
      <c r="Y167" s="157">
        <f>SUM(Y168:Y180)</f>
        <v>0.41048645</v>
      </c>
      <c r="Z167" s="153"/>
      <c r="AA167" s="158">
        <f>SUM(AA168:AA180)</f>
        <v>0</v>
      </c>
      <c r="AR167" s="159" t="s">
        <v>103</v>
      </c>
      <c r="AT167" s="160" t="s">
        <v>74</v>
      </c>
      <c r="AU167" s="160" t="s">
        <v>82</v>
      </c>
      <c r="AY167" s="159" t="s">
        <v>145</v>
      </c>
      <c r="BK167" s="161">
        <f>SUM(BK168:BK180)</f>
        <v>0</v>
      </c>
    </row>
    <row r="168" spans="2:65" s="1" customFormat="1" ht="63.75" customHeight="1">
      <c r="B168" s="134"/>
      <c r="C168" s="163" t="s">
        <v>262</v>
      </c>
      <c r="D168" s="163" t="s">
        <v>146</v>
      </c>
      <c r="E168" s="164" t="s">
        <v>263</v>
      </c>
      <c r="F168" s="254" t="s">
        <v>264</v>
      </c>
      <c r="G168" s="254"/>
      <c r="H168" s="254"/>
      <c r="I168" s="254"/>
      <c r="J168" s="165" t="s">
        <v>220</v>
      </c>
      <c r="K168" s="166">
        <v>1</v>
      </c>
      <c r="L168" s="238">
        <v>0</v>
      </c>
      <c r="M168" s="238"/>
      <c r="N168" s="239">
        <f>ROUND(L168*K168,3)</f>
        <v>0</v>
      </c>
      <c r="O168" s="239"/>
      <c r="P168" s="239"/>
      <c r="Q168" s="239"/>
      <c r="R168" s="137"/>
      <c r="T168" s="168" t="s">
        <v>5</v>
      </c>
      <c r="U168" s="45" t="s">
        <v>42</v>
      </c>
      <c r="V168" s="37"/>
      <c r="W168" s="169">
        <f>V168*K168</f>
        <v>0</v>
      </c>
      <c r="X168" s="169">
        <v>1.72E-3</v>
      </c>
      <c r="Y168" s="169">
        <f>X168*K168</f>
        <v>1.72E-3</v>
      </c>
      <c r="Z168" s="169">
        <v>0</v>
      </c>
      <c r="AA168" s="170">
        <f>Z168*K168</f>
        <v>0</v>
      </c>
      <c r="AR168" s="20" t="s">
        <v>222</v>
      </c>
      <c r="AT168" s="20" t="s">
        <v>146</v>
      </c>
      <c r="AU168" s="20" t="s">
        <v>103</v>
      </c>
      <c r="AY168" s="20" t="s">
        <v>145</v>
      </c>
      <c r="BE168" s="107">
        <f>IF(U168="základná",N168,0)</f>
        <v>0</v>
      </c>
      <c r="BF168" s="107">
        <f>IF(U168="znížená",N168,0)</f>
        <v>0</v>
      </c>
      <c r="BG168" s="107">
        <f>IF(U168="zákl. prenesená",N168,0)</f>
        <v>0</v>
      </c>
      <c r="BH168" s="107">
        <f>IF(U168="zníž. prenesená",N168,0)</f>
        <v>0</v>
      </c>
      <c r="BI168" s="107">
        <f>IF(U168="nulová",N168,0)</f>
        <v>0</v>
      </c>
      <c r="BJ168" s="20" t="s">
        <v>103</v>
      </c>
      <c r="BK168" s="171">
        <f>ROUND(L168*K168,3)</f>
        <v>0</v>
      </c>
      <c r="BL168" s="20" t="s">
        <v>222</v>
      </c>
      <c r="BM168" s="20" t="s">
        <v>265</v>
      </c>
    </row>
    <row r="169" spans="2:65" s="1" customFormat="1" ht="25.5" customHeight="1">
      <c r="B169" s="134"/>
      <c r="C169" s="163" t="s">
        <v>266</v>
      </c>
      <c r="D169" s="163" t="s">
        <v>146</v>
      </c>
      <c r="E169" s="164" t="s">
        <v>267</v>
      </c>
      <c r="F169" s="254" t="s">
        <v>268</v>
      </c>
      <c r="G169" s="254"/>
      <c r="H169" s="254"/>
      <c r="I169" s="254"/>
      <c r="J169" s="165" t="s">
        <v>162</v>
      </c>
      <c r="K169" s="166">
        <v>0.54</v>
      </c>
      <c r="L169" s="238">
        <v>0</v>
      </c>
      <c r="M169" s="238"/>
      <c r="N169" s="239">
        <f>ROUND(L169*K169,3)</f>
        <v>0</v>
      </c>
      <c r="O169" s="239"/>
      <c r="P169" s="239"/>
      <c r="Q169" s="239"/>
      <c r="R169" s="137"/>
      <c r="T169" s="168" t="s">
        <v>5</v>
      </c>
      <c r="U169" s="45" t="s">
        <v>42</v>
      </c>
      <c r="V169" s="37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20" t="s">
        <v>222</v>
      </c>
      <c r="AT169" s="20" t="s">
        <v>146</v>
      </c>
      <c r="AU169" s="20" t="s">
        <v>103</v>
      </c>
      <c r="AY169" s="20" t="s">
        <v>145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20" t="s">
        <v>103</v>
      </c>
      <c r="BK169" s="171">
        <f>ROUND(L169*K169,3)</f>
        <v>0</v>
      </c>
      <c r="BL169" s="20" t="s">
        <v>222</v>
      </c>
      <c r="BM169" s="20" t="s">
        <v>269</v>
      </c>
    </row>
    <row r="170" spans="2:65" s="10" customFormat="1" ht="16.5" customHeight="1">
      <c r="B170" s="172"/>
      <c r="C170" s="173"/>
      <c r="D170" s="173"/>
      <c r="E170" s="174" t="s">
        <v>5</v>
      </c>
      <c r="F170" s="248" t="s">
        <v>231</v>
      </c>
      <c r="G170" s="249"/>
      <c r="H170" s="249"/>
      <c r="I170" s="249"/>
      <c r="J170" s="173"/>
      <c r="K170" s="175">
        <v>0.54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153</v>
      </c>
      <c r="AU170" s="179" t="s">
        <v>103</v>
      </c>
      <c r="AV170" s="10" t="s">
        <v>103</v>
      </c>
      <c r="AW170" s="10" t="s">
        <v>32</v>
      </c>
      <c r="AX170" s="10" t="s">
        <v>82</v>
      </c>
      <c r="AY170" s="179" t="s">
        <v>145</v>
      </c>
    </row>
    <row r="171" spans="2:65" s="1" customFormat="1" ht="38.25" customHeight="1">
      <c r="B171" s="134"/>
      <c r="C171" s="188" t="s">
        <v>270</v>
      </c>
      <c r="D171" s="188" t="s">
        <v>271</v>
      </c>
      <c r="E171" s="189" t="s">
        <v>272</v>
      </c>
      <c r="F171" s="272" t="s">
        <v>273</v>
      </c>
      <c r="G171" s="272"/>
      <c r="H171" s="272"/>
      <c r="I171" s="272"/>
      <c r="J171" s="190" t="s">
        <v>190</v>
      </c>
      <c r="K171" s="191">
        <v>0.55700000000000005</v>
      </c>
      <c r="L171" s="273">
        <v>0</v>
      </c>
      <c r="M171" s="273"/>
      <c r="N171" s="274">
        <f>ROUND(L171*K171,3)</f>
        <v>0</v>
      </c>
      <c r="O171" s="239"/>
      <c r="P171" s="239"/>
      <c r="Q171" s="239"/>
      <c r="R171" s="137"/>
      <c r="T171" s="168" t="s">
        <v>5</v>
      </c>
      <c r="U171" s="45" t="s">
        <v>42</v>
      </c>
      <c r="V171" s="37"/>
      <c r="W171" s="169">
        <f>V171*K171</f>
        <v>0</v>
      </c>
      <c r="X171" s="169">
        <v>1.3500000000000001E-3</v>
      </c>
      <c r="Y171" s="169">
        <f>X171*K171</f>
        <v>7.5195000000000014E-4</v>
      </c>
      <c r="Z171" s="169">
        <v>0</v>
      </c>
      <c r="AA171" s="170">
        <f>Z171*K171</f>
        <v>0</v>
      </c>
      <c r="AR171" s="20" t="s">
        <v>274</v>
      </c>
      <c r="AT171" s="20" t="s">
        <v>271</v>
      </c>
      <c r="AU171" s="20" t="s">
        <v>103</v>
      </c>
      <c r="AY171" s="20" t="s">
        <v>145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20" t="s">
        <v>103</v>
      </c>
      <c r="BK171" s="171">
        <f>ROUND(L171*K171,3)</f>
        <v>0</v>
      </c>
      <c r="BL171" s="20" t="s">
        <v>222</v>
      </c>
      <c r="BM171" s="20" t="s">
        <v>275</v>
      </c>
    </row>
    <row r="172" spans="2:65" s="10" customFormat="1" ht="16.5" customHeight="1">
      <c r="B172" s="172"/>
      <c r="C172" s="173"/>
      <c r="D172" s="173"/>
      <c r="E172" s="174" t="s">
        <v>5</v>
      </c>
      <c r="F172" s="248" t="s">
        <v>276</v>
      </c>
      <c r="G172" s="249"/>
      <c r="H172" s="249"/>
      <c r="I172" s="249"/>
      <c r="J172" s="173"/>
      <c r="K172" s="175">
        <v>0.55100000000000005</v>
      </c>
      <c r="L172" s="173"/>
      <c r="M172" s="173"/>
      <c r="N172" s="173"/>
      <c r="O172" s="173"/>
      <c r="P172" s="173"/>
      <c r="Q172" s="173"/>
      <c r="R172" s="176"/>
      <c r="T172" s="177"/>
      <c r="U172" s="173"/>
      <c r="V172" s="173"/>
      <c r="W172" s="173"/>
      <c r="X172" s="173"/>
      <c r="Y172" s="173"/>
      <c r="Z172" s="173"/>
      <c r="AA172" s="178"/>
      <c r="AT172" s="179" t="s">
        <v>153</v>
      </c>
      <c r="AU172" s="179" t="s">
        <v>103</v>
      </c>
      <c r="AV172" s="10" t="s">
        <v>103</v>
      </c>
      <c r="AW172" s="10" t="s">
        <v>32</v>
      </c>
      <c r="AX172" s="10" t="s">
        <v>82</v>
      </c>
      <c r="AY172" s="179" t="s">
        <v>145</v>
      </c>
    </row>
    <row r="173" spans="2:65" s="1" customFormat="1" ht="25.5" customHeight="1">
      <c r="B173" s="134"/>
      <c r="C173" s="163" t="s">
        <v>277</v>
      </c>
      <c r="D173" s="163" t="s">
        <v>146</v>
      </c>
      <c r="E173" s="164" t="s">
        <v>278</v>
      </c>
      <c r="F173" s="254" t="s">
        <v>279</v>
      </c>
      <c r="G173" s="254"/>
      <c r="H173" s="254"/>
      <c r="I173" s="254"/>
      <c r="J173" s="165" t="s">
        <v>190</v>
      </c>
      <c r="K173" s="166">
        <v>3</v>
      </c>
      <c r="L173" s="238">
        <v>0</v>
      </c>
      <c r="M173" s="238"/>
      <c r="N173" s="239">
        <f>ROUND(L173*K173,3)</f>
        <v>0</v>
      </c>
      <c r="O173" s="239"/>
      <c r="P173" s="239"/>
      <c r="Q173" s="239"/>
      <c r="R173" s="137"/>
      <c r="T173" s="168" t="s">
        <v>5</v>
      </c>
      <c r="U173" s="45" t="s">
        <v>42</v>
      </c>
      <c r="V173" s="37"/>
      <c r="W173" s="169">
        <f>V173*K173</f>
        <v>0</v>
      </c>
      <c r="X173" s="169">
        <v>9.0000000000000006E-5</v>
      </c>
      <c r="Y173" s="169">
        <f>X173*K173</f>
        <v>2.7E-4</v>
      </c>
      <c r="Z173" s="169">
        <v>0</v>
      </c>
      <c r="AA173" s="170">
        <f>Z173*K173</f>
        <v>0</v>
      </c>
      <c r="AR173" s="20" t="s">
        <v>222</v>
      </c>
      <c r="AT173" s="20" t="s">
        <v>146</v>
      </c>
      <c r="AU173" s="20" t="s">
        <v>103</v>
      </c>
      <c r="AY173" s="20" t="s">
        <v>145</v>
      </c>
      <c r="BE173" s="107">
        <f>IF(U173="základná",N173,0)</f>
        <v>0</v>
      </c>
      <c r="BF173" s="107">
        <f>IF(U173="znížená",N173,0)</f>
        <v>0</v>
      </c>
      <c r="BG173" s="107">
        <f>IF(U173="zákl. prenesená",N173,0)</f>
        <v>0</v>
      </c>
      <c r="BH173" s="107">
        <f>IF(U173="zníž. prenesená",N173,0)</f>
        <v>0</v>
      </c>
      <c r="BI173" s="107">
        <f>IF(U173="nulová",N173,0)</f>
        <v>0</v>
      </c>
      <c r="BJ173" s="20" t="s">
        <v>103</v>
      </c>
      <c r="BK173" s="171">
        <f>ROUND(L173*K173,3)</f>
        <v>0</v>
      </c>
      <c r="BL173" s="20" t="s">
        <v>222</v>
      </c>
      <c r="BM173" s="20" t="s">
        <v>280</v>
      </c>
    </row>
    <row r="174" spans="2:65" s="10" customFormat="1" ht="16.5" customHeight="1">
      <c r="B174" s="172"/>
      <c r="C174" s="173"/>
      <c r="D174" s="173"/>
      <c r="E174" s="174" t="s">
        <v>5</v>
      </c>
      <c r="F174" s="248" t="s">
        <v>281</v>
      </c>
      <c r="G174" s="249"/>
      <c r="H174" s="249"/>
      <c r="I174" s="249"/>
      <c r="J174" s="173"/>
      <c r="K174" s="175">
        <v>3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153</v>
      </c>
      <c r="AU174" s="179" t="s">
        <v>103</v>
      </c>
      <c r="AV174" s="10" t="s">
        <v>103</v>
      </c>
      <c r="AW174" s="10" t="s">
        <v>32</v>
      </c>
      <c r="AX174" s="10" t="s">
        <v>82</v>
      </c>
      <c r="AY174" s="179" t="s">
        <v>145</v>
      </c>
    </row>
    <row r="175" spans="2:65" s="1" customFormat="1" ht="25.5" customHeight="1">
      <c r="B175" s="134"/>
      <c r="C175" s="188" t="s">
        <v>282</v>
      </c>
      <c r="D175" s="188" t="s">
        <v>271</v>
      </c>
      <c r="E175" s="189" t="s">
        <v>283</v>
      </c>
      <c r="F175" s="272" t="s">
        <v>284</v>
      </c>
      <c r="G175" s="272"/>
      <c r="H175" s="272"/>
      <c r="I175" s="272"/>
      <c r="J175" s="190" t="s">
        <v>190</v>
      </c>
      <c r="K175" s="191">
        <v>3.03</v>
      </c>
      <c r="L175" s="273">
        <v>0</v>
      </c>
      <c r="M175" s="273"/>
      <c r="N175" s="274">
        <f>ROUND(L175*K175,3)</f>
        <v>0</v>
      </c>
      <c r="O175" s="239"/>
      <c r="P175" s="239"/>
      <c r="Q175" s="239"/>
      <c r="R175" s="137"/>
      <c r="T175" s="168" t="s">
        <v>5</v>
      </c>
      <c r="U175" s="45" t="s">
        <v>42</v>
      </c>
      <c r="V175" s="37"/>
      <c r="W175" s="169">
        <f>V175*K175</f>
        <v>0</v>
      </c>
      <c r="X175" s="169">
        <v>1.3500000000000001E-3</v>
      </c>
      <c r="Y175" s="169">
        <f>X175*K175</f>
        <v>4.0905000000000004E-3</v>
      </c>
      <c r="Z175" s="169">
        <v>0</v>
      </c>
      <c r="AA175" s="170">
        <f>Z175*K175</f>
        <v>0</v>
      </c>
      <c r="AR175" s="20" t="s">
        <v>274</v>
      </c>
      <c r="AT175" s="20" t="s">
        <v>271</v>
      </c>
      <c r="AU175" s="20" t="s">
        <v>103</v>
      </c>
      <c r="AY175" s="20" t="s">
        <v>145</v>
      </c>
      <c r="BE175" s="107">
        <f>IF(U175="základná",N175,0)</f>
        <v>0</v>
      </c>
      <c r="BF175" s="107">
        <f>IF(U175="znížená",N175,0)</f>
        <v>0</v>
      </c>
      <c r="BG175" s="107">
        <f>IF(U175="zákl. prenesená",N175,0)</f>
        <v>0</v>
      </c>
      <c r="BH175" s="107">
        <f>IF(U175="zníž. prenesená",N175,0)</f>
        <v>0</v>
      </c>
      <c r="BI175" s="107">
        <f>IF(U175="nulová",N175,0)</f>
        <v>0</v>
      </c>
      <c r="BJ175" s="20" t="s">
        <v>103</v>
      </c>
      <c r="BK175" s="171">
        <f>ROUND(L175*K175,3)</f>
        <v>0</v>
      </c>
      <c r="BL175" s="20" t="s">
        <v>222</v>
      </c>
      <c r="BM175" s="20" t="s">
        <v>285</v>
      </c>
    </row>
    <row r="176" spans="2:65" s="1" customFormat="1" ht="38.25" customHeight="1">
      <c r="B176" s="134"/>
      <c r="C176" s="163" t="s">
        <v>286</v>
      </c>
      <c r="D176" s="163" t="s">
        <v>146</v>
      </c>
      <c r="E176" s="164" t="s">
        <v>287</v>
      </c>
      <c r="F176" s="254" t="s">
        <v>288</v>
      </c>
      <c r="G176" s="254"/>
      <c r="H176" s="254"/>
      <c r="I176" s="254"/>
      <c r="J176" s="165" t="s">
        <v>190</v>
      </c>
      <c r="K176" s="166">
        <v>8.6999999999999993</v>
      </c>
      <c r="L176" s="238">
        <v>0</v>
      </c>
      <c r="M176" s="238"/>
      <c r="N176" s="239">
        <f>ROUND(L176*K176,3)</f>
        <v>0</v>
      </c>
      <c r="O176" s="239"/>
      <c r="P176" s="239"/>
      <c r="Q176" s="239"/>
      <c r="R176" s="137"/>
      <c r="T176" s="168" t="s">
        <v>5</v>
      </c>
      <c r="U176" s="45" t="s">
        <v>42</v>
      </c>
      <c r="V176" s="37"/>
      <c r="W176" s="169">
        <f>V176*K176</f>
        <v>0</v>
      </c>
      <c r="X176" s="169">
        <v>2.1000000000000001E-4</v>
      </c>
      <c r="Y176" s="169">
        <f>X176*K176</f>
        <v>1.8269999999999998E-3</v>
      </c>
      <c r="Z176" s="169">
        <v>0</v>
      </c>
      <c r="AA176" s="170">
        <f>Z176*K176</f>
        <v>0</v>
      </c>
      <c r="AR176" s="20" t="s">
        <v>222</v>
      </c>
      <c r="AT176" s="20" t="s">
        <v>146</v>
      </c>
      <c r="AU176" s="20" t="s">
        <v>103</v>
      </c>
      <c r="AY176" s="20" t="s">
        <v>145</v>
      </c>
      <c r="BE176" s="107">
        <f>IF(U176="základná",N176,0)</f>
        <v>0</v>
      </c>
      <c r="BF176" s="107">
        <f>IF(U176="znížená",N176,0)</f>
        <v>0</v>
      </c>
      <c r="BG176" s="107">
        <f>IF(U176="zákl. prenesená",N176,0)</f>
        <v>0</v>
      </c>
      <c r="BH176" s="107">
        <f>IF(U176="zníž. prenesená",N176,0)</f>
        <v>0</v>
      </c>
      <c r="BI176" s="107">
        <f>IF(U176="nulová",N176,0)</f>
        <v>0</v>
      </c>
      <c r="BJ176" s="20" t="s">
        <v>103</v>
      </c>
      <c r="BK176" s="171">
        <f>ROUND(L176*K176,3)</f>
        <v>0</v>
      </c>
      <c r="BL176" s="20" t="s">
        <v>222</v>
      </c>
      <c r="BM176" s="20" t="s">
        <v>289</v>
      </c>
    </row>
    <row r="177" spans="2:65" s="10" customFormat="1" ht="16.5" customHeight="1">
      <c r="B177" s="172"/>
      <c r="C177" s="173"/>
      <c r="D177" s="173"/>
      <c r="E177" s="174" t="s">
        <v>5</v>
      </c>
      <c r="F177" s="248" t="s">
        <v>290</v>
      </c>
      <c r="G177" s="249"/>
      <c r="H177" s="249"/>
      <c r="I177" s="249"/>
      <c r="J177" s="173"/>
      <c r="K177" s="175">
        <v>8.6999999999999993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153</v>
      </c>
      <c r="AU177" s="179" t="s">
        <v>103</v>
      </c>
      <c r="AV177" s="10" t="s">
        <v>103</v>
      </c>
      <c r="AW177" s="10" t="s">
        <v>32</v>
      </c>
      <c r="AX177" s="10" t="s">
        <v>82</v>
      </c>
      <c r="AY177" s="179" t="s">
        <v>145</v>
      </c>
    </row>
    <row r="178" spans="2:65" s="1" customFormat="1" ht="38.25" customHeight="1">
      <c r="B178" s="134"/>
      <c r="C178" s="188" t="s">
        <v>291</v>
      </c>
      <c r="D178" s="188" t="s">
        <v>271</v>
      </c>
      <c r="E178" s="189" t="s">
        <v>292</v>
      </c>
      <c r="F178" s="272" t="s">
        <v>293</v>
      </c>
      <c r="G178" s="272"/>
      <c r="H178" s="272"/>
      <c r="I178" s="272"/>
      <c r="J178" s="190" t="s">
        <v>190</v>
      </c>
      <c r="K178" s="191">
        <v>9.1349999999999998</v>
      </c>
      <c r="L178" s="273">
        <v>0</v>
      </c>
      <c r="M178" s="273"/>
      <c r="N178" s="274">
        <f>ROUND(L178*K178,3)</f>
        <v>0</v>
      </c>
      <c r="O178" s="239"/>
      <c r="P178" s="239"/>
      <c r="Q178" s="239"/>
      <c r="R178" s="137"/>
      <c r="T178" s="168" t="s">
        <v>5</v>
      </c>
      <c r="U178" s="45" t="s">
        <v>42</v>
      </c>
      <c r="V178" s="37"/>
      <c r="W178" s="169">
        <f>V178*K178</f>
        <v>0</v>
      </c>
      <c r="X178" s="169">
        <v>2.0000000000000001E-4</v>
      </c>
      <c r="Y178" s="169">
        <f>X178*K178</f>
        <v>1.8270000000000001E-3</v>
      </c>
      <c r="Z178" s="169">
        <v>0</v>
      </c>
      <c r="AA178" s="170">
        <f>Z178*K178</f>
        <v>0</v>
      </c>
      <c r="AR178" s="20" t="s">
        <v>274</v>
      </c>
      <c r="AT178" s="20" t="s">
        <v>271</v>
      </c>
      <c r="AU178" s="20" t="s">
        <v>103</v>
      </c>
      <c r="AY178" s="20" t="s">
        <v>145</v>
      </c>
      <c r="BE178" s="107">
        <f>IF(U178="základná",N178,0)</f>
        <v>0</v>
      </c>
      <c r="BF178" s="107">
        <f>IF(U178="znížená",N178,0)</f>
        <v>0</v>
      </c>
      <c r="BG178" s="107">
        <f>IF(U178="zákl. prenesená",N178,0)</f>
        <v>0</v>
      </c>
      <c r="BH178" s="107">
        <f>IF(U178="zníž. prenesená",N178,0)</f>
        <v>0</v>
      </c>
      <c r="BI178" s="107">
        <f>IF(U178="nulová",N178,0)</f>
        <v>0</v>
      </c>
      <c r="BJ178" s="20" t="s">
        <v>103</v>
      </c>
      <c r="BK178" s="171">
        <f>ROUND(L178*K178,3)</f>
        <v>0</v>
      </c>
      <c r="BL178" s="20" t="s">
        <v>222</v>
      </c>
      <c r="BM178" s="20" t="s">
        <v>294</v>
      </c>
    </row>
    <row r="179" spans="2:65" s="1" customFormat="1" ht="63.75" customHeight="1">
      <c r="B179" s="134"/>
      <c r="C179" s="188" t="s">
        <v>274</v>
      </c>
      <c r="D179" s="188" t="s">
        <v>271</v>
      </c>
      <c r="E179" s="189" t="s">
        <v>295</v>
      </c>
      <c r="F179" s="272" t="s">
        <v>296</v>
      </c>
      <c r="G179" s="272"/>
      <c r="H179" s="272"/>
      <c r="I179" s="272"/>
      <c r="J179" s="190" t="s">
        <v>220</v>
      </c>
      <c r="K179" s="191">
        <v>1</v>
      </c>
      <c r="L179" s="273">
        <v>0</v>
      </c>
      <c r="M179" s="273"/>
      <c r="N179" s="274">
        <f>ROUND(L179*K179,3)</f>
        <v>0</v>
      </c>
      <c r="O179" s="239"/>
      <c r="P179" s="239"/>
      <c r="Q179" s="239"/>
      <c r="R179" s="137"/>
      <c r="T179" s="168" t="s">
        <v>5</v>
      </c>
      <c r="U179" s="45" t="s">
        <v>42</v>
      </c>
      <c r="V179" s="37"/>
      <c r="W179" s="169">
        <f>V179*K179</f>
        <v>0</v>
      </c>
      <c r="X179" s="169">
        <v>0.4</v>
      </c>
      <c r="Y179" s="169">
        <f>X179*K179</f>
        <v>0.4</v>
      </c>
      <c r="Z179" s="169">
        <v>0</v>
      </c>
      <c r="AA179" s="170">
        <f>Z179*K179</f>
        <v>0</v>
      </c>
      <c r="AR179" s="20" t="s">
        <v>274</v>
      </c>
      <c r="AT179" s="20" t="s">
        <v>271</v>
      </c>
      <c r="AU179" s="20" t="s">
        <v>103</v>
      </c>
      <c r="AY179" s="20" t="s">
        <v>145</v>
      </c>
      <c r="BE179" s="107">
        <f>IF(U179="základná",N179,0)</f>
        <v>0</v>
      </c>
      <c r="BF179" s="107">
        <f>IF(U179="znížená",N179,0)</f>
        <v>0</v>
      </c>
      <c r="BG179" s="107">
        <f>IF(U179="zákl. prenesená",N179,0)</f>
        <v>0</v>
      </c>
      <c r="BH179" s="107">
        <f>IF(U179="zníž. prenesená",N179,0)</f>
        <v>0</v>
      </c>
      <c r="BI179" s="107">
        <f>IF(U179="nulová",N179,0)</f>
        <v>0</v>
      </c>
      <c r="BJ179" s="20" t="s">
        <v>103</v>
      </c>
      <c r="BK179" s="171">
        <f>ROUND(L179*K179,3)</f>
        <v>0</v>
      </c>
      <c r="BL179" s="20" t="s">
        <v>222</v>
      </c>
      <c r="BM179" s="20" t="s">
        <v>297</v>
      </c>
    </row>
    <row r="180" spans="2:65" s="1" customFormat="1" ht="38.25" customHeight="1">
      <c r="B180" s="134"/>
      <c r="C180" s="163" t="s">
        <v>298</v>
      </c>
      <c r="D180" s="163" t="s">
        <v>146</v>
      </c>
      <c r="E180" s="164" t="s">
        <v>299</v>
      </c>
      <c r="F180" s="254" t="s">
        <v>300</v>
      </c>
      <c r="G180" s="254"/>
      <c r="H180" s="254"/>
      <c r="I180" s="254"/>
      <c r="J180" s="165" t="s">
        <v>301</v>
      </c>
      <c r="K180" s="167">
        <v>0</v>
      </c>
      <c r="L180" s="238">
        <v>0</v>
      </c>
      <c r="M180" s="238"/>
      <c r="N180" s="239">
        <f>ROUND(L180*K180,3)</f>
        <v>0</v>
      </c>
      <c r="O180" s="239"/>
      <c r="P180" s="239"/>
      <c r="Q180" s="239"/>
      <c r="R180" s="137"/>
      <c r="T180" s="168" t="s">
        <v>5</v>
      </c>
      <c r="U180" s="45" t="s">
        <v>42</v>
      </c>
      <c r="V180" s="37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0" t="s">
        <v>222</v>
      </c>
      <c r="AT180" s="20" t="s">
        <v>146</v>
      </c>
      <c r="AU180" s="20" t="s">
        <v>103</v>
      </c>
      <c r="AY180" s="20" t="s">
        <v>145</v>
      </c>
      <c r="BE180" s="107">
        <f>IF(U180="základná",N180,0)</f>
        <v>0</v>
      </c>
      <c r="BF180" s="107">
        <f>IF(U180="znížená",N180,0)</f>
        <v>0</v>
      </c>
      <c r="BG180" s="107">
        <f>IF(U180="zákl. prenesená",N180,0)</f>
        <v>0</v>
      </c>
      <c r="BH180" s="107">
        <f>IF(U180="zníž. prenesená",N180,0)</f>
        <v>0</v>
      </c>
      <c r="BI180" s="107">
        <f>IF(U180="nulová",N180,0)</f>
        <v>0</v>
      </c>
      <c r="BJ180" s="20" t="s">
        <v>103</v>
      </c>
      <c r="BK180" s="171">
        <f>ROUND(L180*K180,3)</f>
        <v>0</v>
      </c>
      <c r="BL180" s="20" t="s">
        <v>222</v>
      </c>
      <c r="BM180" s="20" t="s">
        <v>302</v>
      </c>
    </row>
    <row r="181" spans="2:65" s="9" customFormat="1" ht="29.85" customHeight="1">
      <c r="B181" s="152"/>
      <c r="C181" s="153"/>
      <c r="D181" s="162" t="s">
        <v>121</v>
      </c>
      <c r="E181" s="162"/>
      <c r="F181" s="162"/>
      <c r="G181" s="162"/>
      <c r="H181" s="162"/>
      <c r="I181" s="162"/>
      <c r="J181" s="162"/>
      <c r="K181" s="162"/>
      <c r="L181" s="162"/>
      <c r="M181" s="162"/>
      <c r="N181" s="279">
        <f>BK181</f>
        <v>0</v>
      </c>
      <c r="O181" s="280"/>
      <c r="P181" s="280"/>
      <c r="Q181" s="280"/>
      <c r="R181" s="155"/>
      <c r="T181" s="156"/>
      <c r="U181" s="153"/>
      <c r="V181" s="153"/>
      <c r="W181" s="157">
        <f>SUM(W182:W194)</f>
        <v>0</v>
      </c>
      <c r="X181" s="153"/>
      <c r="Y181" s="157">
        <f>SUM(Y182:Y194)</f>
        <v>0.16715000000000002</v>
      </c>
      <c r="Z181" s="153"/>
      <c r="AA181" s="158">
        <f>SUM(AA182:AA194)</f>
        <v>0</v>
      </c>
      <c r="AR181" s="159" t="s">
        <v>103</v>
      </c>
      <c r="AT181" s="160" t="s">
        <v>74</v>
      </c>
      <c r="AU181" s="160" t="s">
        <v>82</v>
      </c>
      <c r="AY181" s="159" t="s">
        <v>145</v>
      </c>
      <c r="BK181" s="161">
        <f>SUM(BK182:BK194)</f>
        <v>0</v>
      </c>
    </row>
    <row r="182" spans="2:65" s="1" customFormat="1" ht="38.25" customHeight="1">
      <c r="B182" s="134"/>
      <c r="C182" s="163" t="s">
        <v>303</v>
      </c>
      <c r="D182" s="163" t="s">
        <v>146</v>
      </c>
      <c r="E182" s="164" t="s">
        <v>304</v>
      </c>
      <c r="F182" s="254" t="s">
        <v>305</v>
      </c>
      <c r="G182" s="254"/>
      <c r="H182" s="254"/>
      <c r="I182" s="254"/>
      <c r="J182" s="165" t="s">
        <v>162</v>
      </c>
      <c r="K182" s="166">
        <v>9.532</v>
      </c>
      <c r="L182" s="238">
        <v>0</v>
      </c>
      <c r="M182" s="238"/>
      <c r="N182" s="239">
        <f>ROUND(L182*K182,3)</f>
        <v>0</v>
      </c>
      <c r="O182" s="239"/>
      <c r="P182" s="239"/>
      <c r="Q182" s="239"/>
      <c r="R182" s="137"/>
      <c r="T182" s="168" t="s">
        <v>5</v>
      </c>
      <c r="U182" s="45" t="s">
        <v>42</v>
      </c>
      <c r="V182" s="37"/>
      <c r="W182" s="169">
        <f>V182*K182</f>
        <v>0</v>
      </c>
      <c r="X182" s="169">
        <v>3.7499999999999999E-3</v>
      </c>
      <c r="Y182" s="169">
        <f>X182*K182</f>
        <v>3.5744999999999999E-2</v>
      </c>
      <c r="Z182" s="169">
        <v>0</v>
      </c>
      <c r="AA182" s="170">
        <f>Z182*K182</f>
        <v>0</v>
      </c>
      <c r="AR182" s="20" t="s">
        <v>222</v>
      </c>
      <c r="AT182" s="20" t="s">
        <v>146</v>
      </c>
      <c r="AU182" s="20" t="s">
        <v>103</v>
      </c>
      <c r="AY182" s="20" t="s">
        <v>145</v>
      </c>
      <c r="BE182" s="107">
        <f>IF(U182="základná",N182,0)</f>
        <v>0</v>
      </c>
      <c r="BF182" s="107">
        <f>IF(U182="znížená",N182,0)</f>
        <v>0</v>
      </c>
      <c r="BG182" s="107">
        <f>IF(U182="zákl. prenesená",N182,0)</f>
        <v>0</v>
      </c>
      <c r="BH182" s="107">
        <f>IF(U182="zníž. prenesená",N182,0)</f>
        <v>0</v>
      </c>
      <c r="BI182" s="107">
        <f>IF(U182="nulová",N182,0)</f>
        <v>0</v>
      </c>
      <c r="BJ182" s="20" t="s">
        <v>103</v>
      </c>
      <c r="BK182" s="171">
        <f>ROUND(L182*K182,3)</f>
        <v>0</v>
      </c>
      <c r="BL182" s="20" t="s">
        <v>222</v>
      </c>
      <c r="BM182" s="20" t="s">
        <v>306</v>
      </c>
    </row>
    <row r="183" spans="2:65" s="10" customFormat="1" ht="16.5" customHeight="1">
      <c r="B183" s="172"/>
      <c r="C183" s="173"/>
      <c r="D183" s="173"/>
      <c r="E183" s="174" t="s">
        <v>5</v>
      </c>
      <c r="F183" s="248" t="s">
        <v>101</v>
      </c>
      <c r="G183" s="249"/>
      <c r="H183" s="249"/>
      <c r="I183" s="249"/>
      <c r="J183" s="173"/>
      <c r="K183" s="175">
        <v>7.0949999999999998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153</v>
      </c>
      <c r="AU183" s="179" t="s">
        <v>103</v>
      </c>
      <c r="AV183" s="10" t="s">
        <v>103</v>
      </c>
      <c r="AW183" s="10" t="s">
        <v>32</v>
      </c>
      <c r="AX183" s="10" t="s">
        <v>75</v>
      </c>
      <c r="AY183" s="179" t="s">
        <v>145</v>
      </c>
    </row>
    <row r="184" spans="2:65" s="10" customFormat="1" ht="16.5" customHeight="1">
      <c r="B184" s="172"/>
      <c r="C184" s="173"/>
      <c r="D184" s="173"/>
      <c r="E184" s="174" t="s">
        <v>5</v>
      </c>
      <c r="F184" s="250" t="s">
        <v>104</v>
      </c>
      <c r="G184" s="251"/>
      <c r="H184" s="251"/>
      <c r="I184" s="251"/>
      <c r="J184" s="173"/>
      <c r="K184" s="175">
        <v>2.4369999999999998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153</v>
      </c>
      <c r="AU184" s="179" t="s">
        <v>103</v>
      </c>
      <c r="AV184" s="10" t="s">
        <v>103</v>
      </c>
      <c r="AW184" s="10" t="s">
        <v>32</v>
      </c>
      <c r="AX184" s="10" t="s">
        <v>75</v>
      </c>
      <c r="AY184" s="179" t="s">
        <v>145</v>
      </c>
    </row>
    <row r="185" spans="2:65" s="11" customFormat="1" ht="16.5" customHeight="1">
      <c r="B185" s="180"/>
      <c r="C185" s="181"/>
      <c r="D185" s="181"/>
      <c r="E185" s="182" t="s">
        <v>5</v>
      </c>
      <c r="F185" s="252" t="s">
        <v>216</v>
      </c>
      <c r="G185" s="253"/>
      <c r="H185" s="253"/>
      <c r="I185" s="253"/>
      <c r="J185" s="181"/>
      <c r="K185" s="183">
        <v>9.532</v>
      </c>
      <c r="L185" s="181"/>
      <c r="M185" s="181"/>
      <c r="N185" s="181"/>
      <c r="O185" s="181"/>
      <c r="P185" s="181"/>
      <c r="Q185" s="181"/>
      <c r="R185" s="184"/>
      <c r="T185" s="185"/>
      <c r="U185" s="181"/>
      <c r="V185" s="181"/>
      <c r="W185" s="181"/>
      <c r="X185" s="181"/>
      <c r="Y185" s="181"/>
      <c r="Z185" s="181"/>
      <c r="AA185" s="186"/>
      <c r="AT185" s="187" t="s">
        <v>153</v>
      </c>
      <c r="AU185" s="187" t="s">
        <v>103</v>
      </c>
      <c r="AV185" s="11" t="s">
        <v>150</v>
      </c>
      <c r="AW185" s="11" t="s">
        <v>32</v>
      </c>
      <c r="AX185" s="11" t="s">
        <v>82</v>
      </c>
      <c r="AY185" s="187" t="s">
        <v>145</v>
      </c>
    </row>
    <row r="186" spans="2:65" s="1" customFormat="1" ht="25.5" customHeight="1">
      <c r="B186" s="134"/>
      <c r="C186" s="188" t="s">
        <v>307</v>
      </c>
      <c r="D186" s="188" t="s">
        <v>271</v>
      </c>
      <c r="E186" s="189" t="s">
        <v>308</v>
      </c>
      <c r="F186" s="272" t="s">
        <v>309</v>
      </c>
      <c r="G186" s="272"/>
      <c r="H186" s="272"/>
      <c r="I186" s="272"/>
      <c r="J186" s="190" t="s">
        <v>162</v>
      </c>
      <c r="K186" s="191">
        <v>9.7230000000000008</v>
      </c>
      <c r="L186" s="273">
        <v>0</v>
      </c>
      <c r="M186" s="273"/>
      <c r="N186" s="274">
        <f>ROUND(L186*K186,3)</f>
        <v>0</v>
      </c>
      <c r="O186" s="239"/>
      <c r="P186" s="239"/>
      <c r="Q186" s="239"/>
      <c r="R186" s="137"/>
      <c r="T186" s="168" t="s">
        <v>5</v>
      </c>
      <c r="U186" s="45" t="s">
        <v>42</v>
      </c>
      <c r="V186" s="37"/>
      <c r="W186" s="169">
        <f>V186*K186</f>
        <v>0</v>
      </c>
      <c r="X186" s="169">
        <v>1.2E-2</v>
      </c>
      <c r="Y186" s="169">
        <f>X186*K186</f>
        <v>0.11667600000000002</v>
      </c>
      <c r="Z186" s="169">
        <v>0</v>
      </c>
      <c r="AA186" s="170">
        <f>Z186*K186</f>
        <v>0</v>
      </c>
      <c r="AR186" s="20" t="s">
        <v>274</v>
      </c>
      <c r="AT186" s="20" t="s">
        <v>271</v>
      </c>
      <c r="AU186" s="20" t="s">
        <v>103</v>
      </c>
      <c r="AY186" s="20" t="s">
        <v>145</v>
      </c>
      <c r="BE186" s="107">
        <f>IF(U186="základná",N186,0)</f>
        <v>0</v>
      </c>
      <c r="BF186" s="107">
        <f>IF(U186="znížená",N186,0)</f>
        <v>0</v>
      </c>
      <c r="BG186" s="107">
        <f>IF(U186="zákl. prenesená",N186,0)</f>
        <v>0</v>
      </c>
      <c r="BH186" s="107">
        <f>IF(U186="zníž. prenesená",N186,0)</f>
        <v>0</v>
      </c>
      <c r="BI186" s="107">
        <f>IF(U186="nulová",N186,0)</f>
        <v>0</v>
      </c>
      <c r="BJ186" s="20" t="s">
        <v>103</v>
      </c>
      <c r="BK186" s="171">
        <f>ROUND(L186*K186,3)</f>
        <v>0</v>
      </c>
      <c r="BL186" s="20" t="s">
        <v>222</v>
      </c>
      <c r="BM186" s="20" t="s">
        <v>310</v>
      </c>
    </row>
    <row r="187" spans="2:65" s="1" customFormat="1" ht="16.5" customHeight="1">
      <c r="B187" s="134"/>
      <c r="C187" s="163" t="s">
        <v>311</v>
      </c>
      <c r="D187" s="163" t="s">
        <v>146</v>
      </c>
      <c r="E187" s="164" t="s">
        <v>312</v>
      </c>
      <c r="F187" s="254" t="s">
        <v>313</v>
      </c>
      <c r="G187" s="254"/>
      <c r="H187" s="254"/>
      <c r="I187" s="254"/>
      <c r="J187" s="165" t="s">
        <v>190</v>
      </c>
      <c r="K187" s="166">
        <v>20.6</v>
      </c>
      <c r="L187" s="238">
        <v>0</v>
      </c>
      <c r="M187" s="238"/>
      <c r="N187" s="239">
        <f>ROUND(L187*K187,3)</f>
        <v>0</v>
      </c>
      <c r="O187" s="239"/>
      <c r="P187" s="239"/>
      <c r="Q187" s="239"/>
      <c r="R187" s="137"/>
      <c r="T187" s="168" t="s">
        <v>5</v>
      </c>
      <c r="U187" s="45" t="s">
        <v>42</v>
      </c>
      <c r="V187" s="37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0" t="s">
        <v>222</v>
      </c>
      <c r="AT187" s="20" t="s">
        <v>146</v>
      </c>
      <c r="AU187" s="20" t="s">
        <v>103</v>
      </c>
      <c r="AY187" s="20" t="s">
        <v>145</v>
      </c>
      <c r="BE187" s="107">
        <f>IF(U187="základná",N187,0)</f>
        <v>0</v>
      </c>
      <c r="BF187" s="107">
        <f>IF(U187="znížená",N187,0)</f>
        <v>0</v>
      </c>
      <c r="BG187" s="107">
        <f>IF(U187="zákl. prenesená",N187,0)</f>
        <v>0</v>
      </c>
      <c r="BH187" s="107">
        <f>IF(U187="zníž. prenesená",N187,0)</f>
        <v>0</v>
      </c>
      <c r="BI187" s="107">
        <f>IF(U187="nulová",N187,0)</f>
        <v>0</v>
      </c>
      <c r="BJ187" s="20" t="s">
        <v>103</v>
      </c>
      <c r="BK187" s="171">
        <f>ROUND(L187*K187,3)</f>
        <v>0</v>
      </c>
      <c r="BL187" s="20" t="s">
        <v>222</v>
      </c>
      <c r="BM187" s="20" t="s">
        <v>314</v>
      </c>
    </row>
    <row r="188" spans="2:65" s="10" customFormat="1" ht="16.5" customHeight="1">
      <c r="B188" s="172"/>
      <c r="C188" s="173"/>
      <c r="D188" s="173"/>
      <c r="E188" s="174" t="s">
        <v>5</v>
      </c>
      <c r="F188" s="248" t="s">
        <v>315</v>
      </c>
      <c r="G188" s="249"/>
      <c r="H188" s="249"/>
      <c r="I188" s="249"/>
      <c r="J188" s="173"/>
      <c r="K188" s="175">
        <v>3.35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153</v>
      </c>
      <c r="AU188" s="179" t="s">
        <v>103</v>
      </c>
      <c r="AV188" s="10" t="s">
        <v>103</v>
      </c>
      <c r="AW188" s="10" t="s">
        <v>32</v>
      </c>
      <c r="AX188" s="10" t="s">
        <v>75</v>
      </c>
      <c r="AY188" s="179" t="s">
        <v>145</v>
      </c>
    </row>
    <row r="189" spans="2:65" s="10" customFormat="1" ht="16.5" customHeight="1">
      <c r="B189" s="172"/>
      <c r="C189" s="173"/>
      <c r="D189" s="173"/>
      <c r="E189" s="174" t="s">
        <v>5</v>
      </c>
      <c r="F189" s="250" t="s">
        <v>316</v>
      </c>
      <c r="G189" s="251"/>
      <c r="H189" s="251"/>
      <c r="I189" s="251"/>
      <c r="J189" s="173"/>
      <c r="K189" s="175">
        <v>4.55</v>
      </c>
      <c r="L189" s="173"/>
      <c r="M189" s="173"/>
      <c r="N189" s="173"/>
      <c r="O189" s="173"/>
      <c r="P189" s="173"/>
      <c r="Q189" s="173"/>
      <c r="R189" s="176"/>
      <c r="T189" s="177"/>
      <c r="U189" s="173"/>
      <c r="V189" s="173"/>
      <c r="W189" s="173"/>
      <c r="X189" s="173"/>
      <c r="Y189" s="173"/>
      <c r="Z189" s="173"/>
      <c r="AA189" s="178"/>
      <c r="AT189" s="179" t="s">
        <v>153</v>
      </c>
      <c r="AU189" s="179" t="s">
        <v>103</v>
      </c>
      <c r="AV189" s="10" t="s">
        <v>103</v>
      </c>
      <c r="AW189" s="10" t="s">
        <v>32</v>
      </c>
      <c r="AX189" s="10" t="s">
        <v>75</v>
      </c>
      <c r="AY189" s="179" t="s">
        <v>145</v>
      </c>
    </row>
    <row r="190" spans="2:65" s="10" customFormat="1" ht="16.5" customHeight="1">
      <c r="B190" s="172"/>
      <c r="C190" s="173"/>
      <c r="D190" s="173"/>
      <c r="E190" s="174" t="s">
        <v>5</v>
      </c>
      <c r="F190" s="250" t="s">
        <v>317</v>
      </c>
      <c r="G190" s="251"/>
      <c r="H190" s="251"/>
      <c r="I190" s="251"/>
      <c r="J190" s="173"/>
      <c r="K190" s="175">
        <v>5.75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153</v>
      </c>
      <c r="AU190" s="179" t="s">
        <v>103</v>
      </c>
      <c r="AV190" s="10" t="s">
        <v>103</v>
      </c>
      <c r="AW190" s="10" t="s">
        <v>32</v>
      </c>
      <c r="AX190" s="10" t="s">
        <v>75</v>
      </c>
      <c r="AY190" s="179" t="s">
        <v>145</v>
      </c>
    </row>
    <row r="191" spans="2:65" s="10" customFormat="1" ht="16.5" customHeight="1">
      <c r="B191" s="172"/>
      <c r="C191" s="173"/>
      <c r="D191" s="173"/>
      <c r="E191" s="174" t="s">
        <v>5</v>
      </c>
      <c r="F191" s="250" t="s">
        <v>318</v>
      </c>
      <c r="G191" s="251"/>
      <c r="H191" s="251"/>
      <c r="I191" s="251"/>
      <c r="J191" s="173"/>
      <c r="K191" s="175">
        <v>6.95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153</v>
      </c>
      <c r="AU191" s="179" t="s">
        <v>103</v>
      </c>
      <c r="AV191" s="10" t="s">
        <v>103</v>
      </c>
      <c r="AW191" s="10" t="s">
        <v>32</v>
      </c>
      <c r="AX191" s="10" t="s">
        <v>75</v>
      </c>
      <c r="AY191" s="179" t="s">
        <v>145</v>
      </c>
    </row>
    <row r="192" spans="2:65" s="11" customFormat="1" ht="16.5" customHeight="1">
      <c r="B192" s="180"/>
      <c r="C192" s="181"/>
      <c r="D192" s="181"/>
      <c r="E192" s="182" t="s">
        <v>5</v>
      </c>
      <c r="F192" s="252" t="s">
        <v>216</v>
      </c>
      <c r="G192" s="253"/>
      <c r="H192" s="253"/>
      <c r="I192" s="253"/>
      <c r="J192" s="181"/>
      <c r="K192" s="183">
        <v>20.6</v>
      </c>
      <c r="L192" s="181"/>
      <c r="M192" s="181"/>
      <c r="N192" s="181"/>
      <c r="O192" s="181"/>
      <c r="P192" s="181"/>
      <c r="Q192" s="181"/>
      <c r="R192" s="184"/>
      <c r="T192" s="185"/>
      <c r="U192" s="181"/>
      <c r="V192" s="181"/>
      <c r="W192" s="181"/>
      <c r="X192" s="181"/>
      <c r="Y192" s="181"/>
      <c r="Z192" s="181"/>
      <c r="AA192" s="186"/>
      <c r="AT192" s="187" t="s">
        <v>153</v>
      </c>
      <c r="AU192" s="187" t="s">
        <v>103</v>
      </c>
      <c r="AV192" s="11" t="s">
        <v>150</v>
      </c>
      <c r="AW192" s="11" t="s">
        <v>32</v>
      </c>
      <c r="AX192" s="11" t="s">
        <v>82</v>
      </c>
      <c r="AY192" s="187" t="s">
        <v>145</v>
      </c>
    </row>
    <row r="193" spans="2:65" s="1" customFormat="1" ht="16.5" customHeight="1">
      <c r="B193" s="134"/>
      <c r="C193" s="188" t="s">
        <v>319</v>
      </c>
      <c r="D193" s="188" t="s">
        <v>271</v>
      </c>
      <c r="E193" s="189" t="s">
        <v>320</v>
      </c>
      <c r="F193" s="272" t="s">
        <v>321</v>
      </c>
      <c r="G193" s="272"/>
      <c r="H193" s="272"/>
      <c r="I193" s="272"/>
      <c r="J193" s="190" t="s">
        <v>190</v>
      </c>
      <c r="K193" s="191">
        <v>22.66</v>
      </c>
      <c r="L193" s="273">
        <v>0</v>
      </c>
      <c r="M193" s="273"/>
      <c r="N193" s="274">
        <f>ROUND(L193*K193,3)</f>
        <v>0</v>
      </c>
      <c r="O193" s="239"/>
      <c r="P193" s="239"/>
      <c r="Q193" s="239"/>
      <c r="R193" s="137"/>
      <c r="T193" s="168" t="s">
        <v>5</v>
      </c>
      <c r="U193" s="45" t="s">
        <v>42</v>
      </c>
      <c r="V193" s="37"/>
      <c r="W193" s="169">
        <f>V193*K193</f>
        <v>0</v>
      </c>
      <c r="X193" s="169">
        <v>6.4999999999999997E-4</v>
      </c>
      <c r="Y193" s="169">
        <f>X193*K193</f>
        <v>1.4728999999999999E-2</v>
      </c>
      <c r="Z193" s="169">
        <v>0</v>
      </c>
      <c r="AA193" s="170">
        <f>Z193*K193</f>
        <v>0</v>
      </c>
      <c r="AR193" s="20" t="s">
        <v>274</v>
      </c>
      <c r="AT193" s="20" t="s">
        <v>271</v>
      </c>
      <c r="AU193" s="20" t="s">
        <v>103</v>
      </c>
      <c r="AY193" s="20" t="s">
        <v>145</v>
      </c>
      <c r="BE193" s="107">
        <f>IF(U193="základná",N193,0)</f>
        <v>0</v>
      </c>
      <c r="BF193" s="107">
        <f>IF(U193="znížená",N193,0)</f>
        <v>0</v>
      </c>
      <c r="BG193" s="107">
        <f>IF(U193="zákl. prenesená",N193,0)</f>
        <v>0</v>
      </c>
      <c r="BH193" s="107">
        <f>IF(U193="zníž. prenesená",N193,0)</f>
        <v>0</v>
      </c>
      <c r="BI193" s="107">
        <f>IF(U193="nulová",N193,0)</f>
        <v>0</v>
      </c>
      <c r="BJ193" s="20" t="s">
        <v>103</v>
      </c>
      <c r="BK193" s="171">
        <f>ROUND(L193*K193,3)</f>
        <v>0</v>
      </c>
      <c r="BL193" s="20" t="s">
        <v>222</v>
      </c>
      <c r="BM193" s="20" t="s">
        <v>322</v>
      </c>
    </row>
    <row r="194" spans="2:65" s="1" customFormat="1" ht="25.5" customHeight="1">
      <c r="B194" s="134"/>
      <c r="C194" s="163" t="s">
        <v>323</v>
      </c>
      <c r="D194" s="163" t="s">
        <v>146</v>
      </c>
      <c r="E194" s="164" t="s">
        <v>324</v>
      </c>
      <c r="F194" s="254" t="s">
        <v>325</v>
      </c>
      <c r="G194" s="254"/>
      <c r="H194" s="254"/>
      <c r="I194" s="254"/>
      <c r="J194" s="165" t="s">
        <v>301</v>
      </c>
      <c r="K194" s="167">
        <v>0</v>
      </c>
      <c r="L194" s="238">
        <v>0</v>
      </c>
      <c r="M194" s="238"/>
      <c r="N194" s="239">
        <f>ROUND(L194*K194,3)</f>
        <v>0</v>
      </c>
      <c r="O194" s="239"/>
      <c r="P194" s="239"/>
      <c r="Q194" s="239"/>
      <c r="R194" s="137"/>
      <c r="T194" s="168" t="s">
        <v>5</v>
      </c>
      <c r="U194" s="45" t="s">
        <v>42</v>
      </c>
      <c r="V194" s="37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0" t="s">
        <v>222</v>
      </c>
      <c r="AT194" s="20" t="s">
        <v>146</v>
      </c>
      <c r="AU194" s="20" t="s">
        <v>103</v>
      </c>
      <c r="AY194" s="20" t="s">
        <v>145</v>
      </c>
      <c r="BE194" s="107">
        <f>IF(U194="základná",N194,0)</f>
        <v>0</v>
      </c>
      <c r="BF194" s="107">
        <f>IF(U194="znížená",N194,0)</f>
        <v>0</v>
      </c>
      <c r="BG194" s="107">
        <f>IF(U194="zákl. prenesená",N194,0)</f>
        <v>0</v>
      </c>
      <c r="BH194" s="107">
        <f>IF(U194="zníž. prenesená",N194,0)</f>
        <v>0</v>
      </c>
      <c r="BI194" s="107">
        <f>IF(U194="nulová",N194,0)</f>
        <v>0</v>
      </c>
      <c r="BJ194" s="20" t="s">
        <v>103</v>
      </c>
      <c r="BK194" s="171">
        <f>ROUND(L194*K194,3)</f>
        <v>0</v>
      </c>
      <c r="BL194" s="20" t="s">
        <v>222</v>
      </c>
      <c r="BM194" s="20" t="s">
        <v>326</v>
      </c>
    </row>
    <row r="195" spans="2:65" s="1" customFormat="1" ht="49.95" customHeight="1">
      <c r="B195" s="36"/>
      <c r="C195" s="37"/>
      <c r="D195" s="154" t="s">
        <v>327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281">
        <f>BK195</f>
        <v>0</v>
      </c>
      <c r="O195" s="282"/>
      <c r="P195" s="282"/>
      <c r="Q195" s="282"/>
      <c r="R195" s="38"/>
      <c r="T195" s="192"/>
      <c r="U195" s="57"/>
      <c r="V195" s="57"/>
      <c r="W195" s="57"/>
      <c r="X195" s="57"/>
      <c r="Y195" s="57"/>
      <c r="Z195" s="57"/>
      <c r="AA195" s="59"/>
      <c r="AT195" s="20" t="s">
        <v>74</v>
      </c>
      <c r="AU195" s="20" t="s">
        <v>75</v>
      </c>
      <c r="AY195" s="20" t="s">
        <v>328</v>
      </c>
      <c r="BK195" s="171">
        <v>0</v>
      </c>
    </row>
    <row r="196" spans="2:65" s="1" customFormat="1" ht="6.9" customHeight="1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</sheetData>
  <mergeCells count="222">
    <mergeCell ref="F192:I192"/>
    <mergeCell ref="F189:I189"/>
    <mergeCell ref="F190:I190"/>
    <mergeCell ref="F191:I191"/>
    <mergeCell ref="F193:I193"/>
    <mergeCell ref="L193:M193"/>
    <mergeCell ref="N193:Q193"/>
    <mergeCell ref="F194:I194"/>
    <mergeCell ref="L194:M194"/>
    <mergeCell ref="N194:Q194"/>
    <mergeCell ref="N195:Q195"/>
    <mergeCell ref="F160:I160"/>
    <mergeCell ref="F163:I163"/>
    <mergeCell ref="F161:I161"/>
    <mergeCell ref="F162:I162"/>
    <mergeCell ref="F165:I165"/>
    <mergeCell ref="L165:M165"/>
    <mergeCell ref="N165:Q165"/>
    <mergeCell ref="N164:Q164"/>
    <mergeCell ref="N166:Q166"/>
    <mergeCell ref="F168:I168"/>
    <mergeCell ref="F171:I171"/>
    <mergeCell ref="L168:M168"/>
    <mergeCell ref="N168:Q168"/>
    <mergeCell ref="F169:I169"/>
    <mergeCell ref="L169:M169"/>
    <mergeCell ref="N169:Q169"/>
    <mergeCell ref="F170:I170"/>
    <mergeCell ref="L171:M171"/>
    <mergeCell ref="N171:Q171"/>
    <mergeCell ref="N167:Q167"/>
    <mergeCell ref="F172:I172"/>
    <mergeCell ref="F175:I175"/>
    <mergeCell ref="F173:I173"/>
    <mergeCell ref="L173:M173"/>
    <mergeCell ref="N173:Q173"/>
    <mergeCell ref="F174:I174"/>
    <mergeCell ref="L175:M175"/>
    <mergeCell ref="N175:Q175"/>
    <mergeCell ref="L176:M176"/>
    <mergeCell ref="N176:Q176"/>
    <mergeCell ref="F176:I176"/>
    <mergeCell ref="F179:I179"/>
    <mergeCell ref="F177:I177"/>
    <mergeCell ref="F178:I178"/>
    <mergeCell ref="L178:M178"/>
    <mergeCell ref="N178:Q178"/>
    <mergeCell ref="L179:M179"/>
    <mergeCell ref="N179:Q179"/>
    <mergeCell ref="F180:I180"/>
    <mergeCell ref="L180:M180"/>
    <mergeCell ref="N180:Q180"/>
    <mergeCell ref="N181:Q181"/>
    <mergeCell ref="F182:I182"/>
    <mergeCell ref="F185:I185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L187:M187"/>
    <mergeCell ref="N187:Q187"/>
    <mergeCell ref="F188:I18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3:Q73"/>
    <mergeCell ref="F76:P76"/>
    <mergeCell ref="F75:P75"/>
    <mergeCell ref="M78:P78"/>
    <mergeCell ref="M80:Q80"/>
    <mergeCell ref="M81:Q81"/>
    <mergeCell ref="C83:G83"/>
    <mergeCell ref="N83:Q83"/>
    <mergeCell ref="N85:Q85"/>
    <mergeCell ref="N86:Q86"/>
    <mergeCell ref="N87:Q87"/>
    <mergeCell ref="N88:Q88"/>
    <mergeCell ref="N89:Q89"/>
    <mergeCell ref="N90:Q90"/>
    <mergeCell ref="N93:Q93"/>
    <mergeCell ref="N91:Q91"/>
    <mergeCell ref="N92:Q92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5:M125"/>
    <mergeCell ref="N125:Q125"/>
    <mergeCell ref="F126:I126"/>
    <mergeCell ref="F127:I127"/>
    <mergeCell ref="L127:M127"/>
    <mergeCell ref="N127:Q127"/>
    <mergeCell ref="L129:M129"/>
    <mergeCell ref="N129:Q129"/>
    <mergeCell ref="L130:M130"/>
    <mergeCell ref="N130:Q130"/>
    <mergeCell ref="F128:I128"/>
    <mergeCell ref="F130:I130"/>
    <mergeCell ref="F129:I129"/>
    <mergeCell ref="F131:I131"/>
    <mergeCell ref="F133:I133"/>
    <mergeCell ref="F134:I134"/>
    <mergeCell ref="L133:M133"/>
    <mergeCell ref="N133:Q133"/>
    <mergeCell ref="L134:M134"/>
    <mergeCell ref="N134:Q134"/>
    <mergeCell ref="N132:Q132"/>
    <mergeCell ref="F135:I135"/>
    <mergeCell ref="F139:I139"/>
    <mergeCell ref="F137:I137"/>
    <mergeCell ref="F136:I136"/>
    <mergeCell ref="L136:M136"/>
    <mergeCell ref="N136:Q136"/>
    <mergeCell ref="L137:M137"/>
    <mergeCell ref="N137:Q137"/>
    <mergeCell ref="F138:I138"/>
    <mergeCell ref="L139:M139"/>
    <mergeCell ref="N139:Q139"/>
    <mergeCell ref="F140:I140"/>
    <mergeCell ref="N141:Q141"/>
    <mergeCell ref="F142:I142"/>
    <mergeCell ref="F144:I144"/>
    <mergeCell ref="L142:M142"/>
    <mergeCell ref="N142:Q142"/>
    <mergeCell ref="F143:I143"/>
    <mergeCell ref="L144:M144"/>
    <mergeCell ref="N144:Q144"/>
    <mergeCell ref="F145:I145"/>
    <mergeCell ref="L145:M145"/>
    <mergeCell ref="N145:Q145"/>
    <mergeCell ref="F146:I146"/>
    <mergeCell ref="L147:M147"/>
    <mergeCell ref="N147:Q147"/>
    <mergeCell ref="F147:I147"/>
    <mergeCell ref="F150:I150"/>
    <mergeCell ref="F148:I148"/>
    <mergeCell ref="F149:I149"/>
    <mergeCell ref="L150:M150"/>
    <mergeCell ref="N150:Q150"/>
    <mergeCell ref="N159:Q159"/>
    <mergeCell ref="L160:M160"/>
    <mergeCell ref="N160:Q160"/>
    <mergeCell ref="L161:M161"/>
    <mergeCell ref="N161:Q161"/>
    <mergeCell ref="F151:I151"/>
    <mergeCell ref="L151:M151"/>
    <mergeCell ref="N151:Q151"/>
    <mergeCell ref="F152:I152"/>
    <mergeCell ref="F155:I155"/>
    <mergeCell ref="F153:I153"/>
    <mergeCell ref="L153:M153"/>
    <mergeCell ref="N153:Q153"/>
    <mergeCell ref="F154:I154"/>
    <mergeCell ref="L155:M155"/>
    <mergeCell ref="N155:Q155"/>
    <mergeCell ref="L162:M162"/>
    <mergeCell ref="N162:Q162"/>
    <mergeCell ref="L163:M163"/>
    <mergeCell ref="N163:Q163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56:I156"/>
    <mergeCell ref="F157:I157"/>
    <mergeCell ref="F158:I158"/>
    <mergeCell ref="F159:I159"/>
    <mergeCell ref="L159:M159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96</v>
      </c>
      <c r="G1" s="15"/>
      <c r="H1" s="240" t="s">
        <v>97</v>
      </c>
      <c r="I1" s="240"/>
      <c r="J1" s="240"/>
      <c r="K1" s="240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0" t="s">
        <v>86</v>
      </c>
      <c r="AZ2" s="117" t="s">
        <v>329</v>
      </c>
      <c r="BA2" s="117" t="s">
        <v>5</v>
      </c>
      <c r="BB2" s="117" t="s">
        <v>5</v>
      </c>
      <c r="BC2" s="117" t="s">
        <v>330</v>
      </c>
      <c r="BD2" s="117" t="s">
        <v>103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75</v>
      </c>
    </row>
    <row r="4" spans="1:66" ht="36.9" customHeight="1">
      <c r="B4" s="24"/>
      <c r="C4" s="206" t="s">
        <v>106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19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'Rekapitulácia stavby'!K6</f>
        <v>SPŠE Zochova ul., Bratislava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6"/>
      <c r="C7" s="37"/>
      <c r="D7" s="30" t="s">
        <v>107</v>
      </c>
      <c r="E7" s="37"/>
      <c r="F7" s="229" t="s">
        <v>331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7"/>
      <c r="R7" s="38"/>
    </row>
    <row r="8" spans="1:66" s="1" customFormat="1" ht="14.4" customHeight="1">
      <c r="B8" s="36"/>
      <c r="C8" s="37"/>
      <c r="D8" s="31" t="s">
        <v>19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20</v>
      </c>
      <c r="N8" s="37"/>
      <c r="O8" s="29" t="s">
        <v>5</v>
      </c>
      <c r="P8" s="37"/>
      <c r="Q8" s="37"/>
      <c r="R8" s="38"/>
    </row>
    <row r="9" spans="1:66" s="1" customFormat="1" ht="14.4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44" t="str">
        <f>'Rekapitulácia stavby'!AN8</f>
        <v>19. 7. 2018</v>
      </c>
      <c r="P9" s="245"/>
      <c r="Q9" s="37"/>
      <c r="R9" s="38"/>
    </row>
    <row r="10" spans="1:66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" customHeight="1">
      <c r="B11" s="36"/>
      <c r="C11" s="37"/>
      <c r="D11" s="31" t="s">
        <v>25</v>
      </c>
      <c r="E11" s="37"/>
      <c r="F11" s="37"/>
      <c r="G11" s="37"/>
      <c r="H11" s="37"/>
      <c r="I11" s="37"/>
      <c r="J11" s="37"/>
      <c r="K11" s="37"/>
      <c r="L11" s="37"/>
      <c r="M11" s="31" t="s">
        <v>26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27</v>
      </c>
      <c r="F12" s="37"/>
      <c r="G12" s="37"/>
      <c r="H12" s="37"/>
      <c r="I12" s="37"/>
      <c r="J12" s="37"/>
      <c r="K12" s="37"/>
      <c r="L12" s="37"/>
      <c r="M12" s="31" t="s">
        <v>28</v>
      </c>
      <c r="N12" s="37"/>
      <c r="O12" s="227" t="s">
        <v>5</v>
      </c>
      <c r="P12" s="227"/>
      <c r="Q12" s="37"/>
      <c r="R12" s="38"/>
    </row>
    <row r="13" spans="1:66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" customHeight="1">
      <c r="B14" s="36"/>
      <c r="C14" s="37"/>
      <c r="D14" s="31" t="s">
        <v>29</v>
      </c>
      <c r="E14" s="37"/>
      <c r="F14" s="37"/>
      <c r="G14" s="37"/>
      <c r="H14" s="37"/>
      <c r="I14" s="37"/>
      <c r="J14" s="37"/>
      <c r="K14" s="37"/>
      <c r="L14" s="37"/>
      <c r="M14" s="31" t="s">
        <v>26</v>
      </c>
      <c r="N14" s="37"/>
      <c r="O14" s="246" t="str">
        <f>IF('Rekapitulácia stavby'!AN13="","",'Rekapitulácia stavby'!AN13)</f>
        <v>Vyplň údaj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46" t="str">
        <f>IF('Rekapitulácia stavby'!E14="","",'Rekapitulácia stavby'!E14)</f>
        <v>Vyplň údaj</v>
      </c>
      <c r="F15" s="247"/>
      <c r="G15" s="247"/>
      <c r="H15" s="247"/>
      <c r="I15" s="247"/>
      <c r="J15" s="247"/>
      <c r="K15" s="247"/>
      <c r="L15" s="247"/>
      <c r="M15" s="31" t="s">
        <v>28</v>
      </c>
      <c r="N15" s="37"/>
      <c r="O15" s="246" t="str">
        <f>IF('Rekapitulácia stavby'!AN14="","",'Rekapitulácia stavby'!AN14)</f>
        <v>Vyplň údaj</v>
      </c>
      <c r="P15" s="227"/>
      <c r="Q15" s="37"/>
      <c r="R15" s="38"/>
    </row>
    <row r="16" spans="1:66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31</v>
      </c>
      <c r="E17" s="37"/>
      <c r="F17" s="37"/>
      <c r="G17" s="37"/>
      <c r="H17" s="37"/>
      <c r="I17" s="37"/>
      <c r="J17" s="37"/>
      <c r="K17" s="37"/>
      <c r="L17" s="37"/>
      <c r="M17" s="31" t="s">
        <v>26</v>
      </c>
      <c r="N17" s="37"/>
      <c r="O17" s="227" t="str">
        <f>IF('Rekapitulácia stavby'!AN16="","",'Rekapitulácia stavby'!AN16)</f>
        <v/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28</v>
      </c>
      <c r="N18" s="37"/>
      <c r="O18" s="227" t="str">
        <f>IF('Rekapitulácia stavby'!AN17="","",'Rekapitulácia stavby'!AN17)</f>
        <v/>
      </c>
      <c r="P18" s="227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26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/>
      <c r="F21" s="37"/>
      <c r="G21" s="37"/>
      <c r="H21" s="37"/>
      <c r="I21" s="37"/>
      <c r="J21" s="37"/>
      <c r="K21" s="37"/>
      <c r="L21" s="37"/>
      <c r="M21" s="31" t="s">
        <v>28</v>
      </c>
      <c r="N21" s="37"/>
      <c r="O21" s="227" t="s">
        <v>5</v>
      </c>
      <c r="P21" s="227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34" t="s">
        <v>5</v>
      </c>
      <c r="F24" s="234"/>
      <c r="G24" s="234"/>
      <c r="H24" s="234"/>
      <c r="I24" s="234"/>
      <c r="J24" s="234"/>
      <c r="K24" s="234"/>
      <c r="L24" s="234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18" t="s">
        <v>108</v>
      </c>
      <c r="E27" s="37"/>
      <c r="F27" s="37"/>
      <c r="G27" s="37"/>
      <c r="H27" s="37"/>
      <c r="I27" s="37"/>
      <c r="J27" s="37"/>
      <c r="K27" s="37"/>
      <c r="L27" s="37"/>
      <c r="M27" s="235">
        <f>N85</f>
        <v>0</v>
      </c>
      <c r="N27" s="235"/>
      <c r="O27" s="235"/>
      <c r="P27" s="235"/>
      <c r="Q27" s="37"/>
      <c r="R27" s="38"/>
    </row>
    <row r="28" spans="2:18" s="1" customFormat="1" ht="14.4" customHeight="1">
      <c r="B28" s="36"/>
      <c r="C28" s="37"/>
      <c r="D28" s="35" t="s">
        <v>90</v>
      </c>
      <c r="E28" s="37"/>
      <c r="F28" s="37"/>
      <c r="G28" s="37"/>
      <c r="H28" s="37"/>
      <c r="I28" s="37"/>
      <c r="J28" s="37"/>
      <c r="K28" s="37"/>
      <c r="L28" s="37"/>
      <c r="M28" s="235">
        <f>N95</f>
        <v>0</v>
      </c>
      <c r="N28" s="235"/>
      <c r="O28" s="235"/>
      <c r="P28" s="235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9" t="s">
        <v>38</v>
      </c>
      <c r="E30" s="37"/>
      <c r="F30" s="37"/>
      <c r="G30" s="37"/>
      <c r="H30" s="37"/>
      <c r="I30" s="37"/>
      <c r="J30" s="37"/>
      <c r="K30" s="37"/>
      <c r="L30" s="37"/>
      <c r="M30" s="275">
        <f>ROUND(M27+M28,2)</f>
        <v>0</v>
      </c>
      <c r="N30" s="243"/>
      <c r="O30" s="243"/>
      <c r="P30" s="24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39</v>
      </c>
      <c r="E32" s="43" t="s">
        <v>40</v>
      </c>
      <c r="F32" s="44">
        <v>0.2</v>
      </c>
      <c r="G32" s="120" t="s">
        <v>41</v>
      </c>
      <c r="H32" s="276">
        <f>(SUM(BE95:BE102)+SUM(BE120:BE174))</f>
        <v>0</v>
      </c>
      <c r="I32" s="243"/>
      <c r="J32" s="243"/>
      <c r="K32" s="37"/>
      <c r="L32" s="37"/>
      <c r="M32" s="276">
        <f>ROUND((SUM(BE95:BE102)+SUM(BE120:BE174)), 2)*F32</f>
        <v>0</v>
      </c>
      <c r="N32" s="243"/>
      <c r="O32" s="243"/>
      <c r="P32" s="243"/>
      <c r="Q32" s="37"/>
      <c r="R32" s="38"/>
    </row>
    <row r="33" spans="2:18" s="1" customFormat="1" ht="14.4" customHeight="1">
      <c r="B33" s="36"/>
      <c r="C33" s="37"/>
      <c r="D33" s="37"/>
      <c r="E33" s="43" t="s">
        <v>42</v>
      </c>
      <c r="F33" s="44">
        <v>0.2</v>
      </c>
      <c r="G33" s="120" t="s">
        <v>41</v>
      </c>
      <c r="H33" s="276">
        <f>(SUM(BF95:BF102)+SUM(BF120:BF174))</f>
        <v>0</v>
      </c>
      <c r="I33" s="243"/>
      <c r="J33" s="243"/>
      <c r="K33" s="37"/>
      <c r="L33" s="37"/>
      <c r="M33" s="276">
        <f>ROUND((SUM(BF95:BF102)+SUM(BF120:BF174)), 2)*F33</f>
        <v>0</v>
      </c>
      <c r="N33" s="243"/>
      <c r="O33" s="243"/>
      <c r="P33" s="243"/>
      <c r="Q33" s="37"/>
      <c r="R33" s="38"/>
    </row>
    <row r="34" spans="2:18" s="1" customFormat="1" ht="14.4" hidden="1" customHeight="1">
      <c r="B34" s="36"/>
      <c r="C34" s="37"/>
      <c r="D34" s="37"/>
      <c r="E34" s="43" t="s">
        <v>43</v>
      </c>
      <c r="F34" s="44">
        <v>0.2</v>
      </c>
      <c r="G34" s="120" t="s">
        <v>41</v>
      </c>
      <c r="H34" s="276">
        <f>(SUM(BG95:BG102)+SUM(BG120:BG174))</f>
        <v>0</v>
      </c>
      <c r="I34" s="243"/>
      <c r="J34" s="243"/>
      <c r="K34" s="37"/>
      <c r="L34" s="37"/>
      <c r="M34" s="276">
        <v>0</v>
      </c>
      <c r="N34" s="243"/>
      <c r="O34" s="243"/>
      <c r="P34" s="243"/>
      <c r="Q34" s="37"/>
      <c r="R34" s="38"/>
    </row>
    <row r="35" spans="2:18" s="1" customFormat="1" ht="14.4" hidden="1" customHeight="1">
      <c r="B35" s="36"/>
      <c r="C35" s="37"/>
      <c r="D35" s="37"/>
      <c r="E35" s="43" t="s">
        <v>44</v>
      </c>
      <c r="F35" s="44">
        <v>0.2</v>
      </c>
      <c r="G35" s="120" t="s">
        <v>41</v>
      </c>
      <c r="H35" s="276">
        <f>(SUM(BH95:BH102)+SUM(BH120:BH174))</f>
        <v>0</v>
      </c>
      <c r="I35" s="243"/>
      <c r="J35" s="243"/>
      <c r="K35" s="37"/>
      <c r="L35" s="37"/>
      <c r="M35" s="276">
        <v>0</v>
      </c>
      <c r="N35" s="243"/>
      <c r="O35" s="243"/>
      <c r="P35" s="243"/>
      <c r="Q35" s="37"/>
      <c r="R35" s="38"/>
    </row>
    <row r="36" spans="2:18" s="1" customFormat="1" ht="14.4" hidden="1" customHeight="1">
      <c r="B36" s="36"/>
      <c r="C36" s="37"/>
      <c r="D36" s="37"/>
      <c r="E36" s="43" t="s">
        <v>45</v>
      </c>
      <c r="F36" s="44">
        <v>0</v>
      </c>
      <c r="G36" s="120" t="s">
        <v>41</v>
      </c>
      <c r="H36" s="276">
        <f>(SUM(BI95:BI102)+SUM(BI120:BI174))</f>
        <v>0</v>
      </c>
      <c r="I36" s="243"/>
      <c r="J36" s="243"/>
      <c r="K36" s="37"/>
      <c r="L36" s="37"/>
      <c r="M36" s="276">
        <v>0</v>
      </c>
      <c r="N36" s="243"/>
      <c r="O36" s="243"/>
      <c r="P36" s="24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1" t="s">
        <v>46</v>
      </c>
      <c r="E38" s="76"/>
      <c r="F38" s="76"/>
      <c r="G38" s="122" t="s">
        <v>47</v>
      </c>
      <c r="H38" s="123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s="1" customFormat="1" ht="14.4">
      <c r="B47" s="36"/>
      <c r="C47" s="37"/>
      <c r="D47" s="51" t="s">
        <v>49</v>
      </c>
      <c r="E47" s="52"/>
      <c r="F47" s="52"/>
      <c r="G47" s="52"/>
      <c r="H47" s="53"/>
      <c r="I47" s="37"/>
      <c r="J47" s="51" t="s">
        <v>50</v>
      </c>
      <c r="K47" s="52"/>
      <c r="L47" s="52"/>
      <c r="M47" s="52"/>
      <c r="N47" s="52"/>
      <c r="O47" s="52"/>
      <c r="P47" s="53"/>
      <c r="Q47" s="37"/>
      <c r="R47" s="38"/>
    </row>
    <row r="48" spans="2:18">
      <c r="B48" s="24"/>
      <c r="C48" s="27"/>
      <c r="D48" s="54"/>
      <c r="E48" s="27"/>
      <c r="F48" s="27"/>
      <c r="G48" s="27"/>
      <c r="H48" s="55"/>
      <c r="I48" s="27"/>
      <c r="J48" s="54"/>
      <c r="K48" s="27"/>
      <c r="L48" s="27"/>
      <c r="M48" s="27"/>
      <c r="N48" s="27"/>
      <c r="O48" s="27"/>
      <c r="P48" s="55"/>
      <c r="Q48" s="27"/>
      <c r="R48" s="25"/>
    </row>
    <row r="49" spans="2:18">
      <c r="B49" s="24"/>
      <c r="C49" s="27"/>
      <c r="D49" s="54"/>
      <c r="E49" s="27"/>
      <c r="F49" s="27"/>
      <c r="G49" s="27"/>
      <c r="H49" s="55"/>
      <c r="I49" s="27"/>
      <c r="J49" s="54"/>
      <c r="K49" s="27"/>
      <c r="L49" s="27"/>
      <c r="M49" s="27"/>
      <c r="N49" s="27"/>
      <c r="O49" s="27"/>
      <c r="P49" s="55"/>
      <c r="Q49" s="27"/>
      <c r="R49" s="25"/>
    </row>
    <row r="50" spans="2:18">
      <c r="B50" s="24"/>
      <c r="C50" s="27"/>
      <c r="D50" s="54"/>
      <c r="E50" s="27"/>
      <c r="F50" s="27"/>
      <c r="G50" s="27"/>
      <c r="H50" s="55"/>
      <c r="I50" s="27"/>
      <c r="J50" s="54"/>
      <c r="K50" s="27"/>
      <c r="L50" s="27"/>
      <c r="M50" s="27"/>
      <c r="N50" s="27"/>
      <c r="O50" s="27"/>
      <c r="P50" s="55"/>
      <c r="Q50" s="27"/>
      <c r="R50" s="25"/>
    </row>
    <row r="51" spans="2:18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s="1" customFormat="1" ht="14.4">
      <c r="B56" s="36"/>
      <c r="C56" s="37"/>
      <c r="D56" s="56" t="s">
        <v>51</v>
      </c>
      <c r="E56" s="57"/>
      <c r="F56" s="57"/>
      <c r="G56" s="58" t="s">
        <v>52</v>
      </c>
      <c r="H56" s="59"/>
      <c r="I56" s="37"/>
      <c r="J56" s="56" t="s">
        <v>51</v>
      </c>
      <c r="K56" s="57"/>
      <c r="L56" s="57"/>
      <c r="M56" s="57"/>
      <c r="N56" s="58" t="s">
        <v>52</v>
      </c>
      <c r="O56" s="57"/>
      <c r="P56" s="59"/>
      <c r="Q56" s="37"/>
      <c r="R56" s="38"/>
    </row>
    <row r="57" spans="2:18">
      <c r="B57" s="2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</row>
    <row r="58" spans="2:18" s="1" customFormat="1" ht="14.4">
      <c r="B58" s="36"/>
      <c r="C58" s="37"/>
      <c r="D58" s="51" t="s">
        <v>53</v>
      </c>
      <c r="E58" s="52"/>
      <c r="F58" s="52"/>
      <c r="G58" s="52"/>
      <c r="H58" s="53"/>
      <c r="I58" s="37"/>
      <c r="J58" s="51" t="s">
        <v>54</v>
      </c>
      <c r="K58" s="52"/>
      <c r="L58" s="52"/>
      <c r="M58" s="52"/>
      <c r="N58" s="52"/>
      <c r="O58" s="52"/>
      <c r="P58" s="53"/>
      <c r="Q58" s="37"/>
      <c r="R58" s="38"/>
    </row>
    <row r="59" spans="2:18">
      <c r="B59" s="24"/>
      <c r="C59" s="27"/>
      <c r="D59" s="54"/>
      <c r="E59" s="27"/>
      <c r="F59" s="27"/>
      <c r="G59" s="27"/>
      <c r="H59" s="55"/>
      <c r="I59" s="27"/>
      <c r="J59" s="54"/>
      <c r="K59" s="27"/>
      <c r="L59" s="27"/>
      <c r="M59" s="27"/>
      <c r="N59" s="27"/>
      <c r="O59" s="27"/>
      <c r="P59" s="55"/>
      <c r="Q59" s="27"/>
      <c r="R59" s="25"/>
    </row>
    <row r="60" spans="2:18">
      <c r="B60" s="24"/>
      <c r="C60" s="27"/>
      <c r="D60" s="54"/>
      <c r="E60" s="27"/>
      <c r="F60" s="27"/>
      <c r="G60" s="27"/>
      <c r="H60" s="55"/>
      <c r="I60" s="27"/>
      <c r="J60" s="54"/>
      <c r="K60" s="27"/>
      <c r="L60" s="27"/>
      <c r="M60" s="27"/>
      <c r="N60" s="27"/>
      <c r="O60" s="27"/>
      <c r="P60" s="55"/>
      <c r="Q60" s="27"/>
      <c r="R60" s="25"/>
    </row>
    <row r="61" spans="2:18">
      <c r="B61" s="24"/>
      <c r="C61" s="27"/>
      <c r="D61" s="54"/>
      <c r="E61" s="27"/>
      <c r="F61" s="27"/>
      <c r="G61" s="27"/>
      <c r="H61" s="55"/>
      <c r="I61" s="27"/>
      <c r="J61" s="54"/>
      <c r="K61" s="27"/>
      <c r="L61" s="27"/>
      <c r="M61" s="27"/>
      <c r="N61" s="27"/>
      <c r="O61" s="27"/>
      <c r="P61" s="55"/>
      <c r="Q61" s="27"/>
      <c r="R61" s="25"/>
    </row>
    <row r="62" spans="2:18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s="1" customFormat="1" ht="14.4">
      <c r="B67" s="36"/>
      <c r="C67" s="37"/>
      <c r="D67" s="56" t="s">
        <v>51</v>
      </c>
      <c r="E67" s="57"/>
      <c r="F67" s="57"/>
      <c r="G67" s="58" t="s">
        <v>52</v>
      </c>
      <c r="H67" s="59"/>
      <c r="I67" s="37"/>
      <c r="J67" s="56" t="s">
        <v>51</v>
      </c>
      <c r="K67" s="57"/>
      <c r="L67" s="57"/>
      <c r="M67" s="57"/>
      <c r="N67" s="58" t="s">
        <v>52</v>
      </c>
      <c r="O67" s="57"/>
      <c r="P67" s="59"/>
      <c r="Q67" s="37"/>
      <c r="R67" s="38"/>
    </row>
    <row r="68" spans="2:18" s="1" customFormat="1" ht="14.4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</row>
    <row r="72" spans="2:18" s="1" customFormat="1" ht="6.9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2:18" s="1" customFormat="1" ht="36.9" customHeight="1">
      <c r="B73" s="36"/>
      <c r="C73" s="206" t="s">
        <v>109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38"/>
    </row>
    <row r="74" spans="2:18" s="1" customFormat="1" ht="6.9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</row>
    <row r="75" spans="2:18" s="1" customFormat="1" ht="30" customHeight="1">
      <c r="B75" s="36"/>
      <c r="C75" s="31" t="s">
        <v>17</v>
      </c>
      <c r="D75" s="37"/>
      <c r="E75" s="37"/>
      <c r="F75" s="241" t="str">
        <f>F6</f>
        <v>SPŠE Zochova ul., Bratislava</v>
      </c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37"/>
      <c r="R75" s="38"/>
    </row>
    <row r="76" spans="2:18" s="1" customFormat="1" ht="36.9" customHeight="1">
      <c r="B76" s="36"/>
      <c r="C76" s="70" t="s">
        <v>107</v>
      </c>
      <c r="D76" s="37"/>
      <c r="E76" s="37"/>
      <c r="F76" s="208" t="str">
        <f>F7</f>
        <v>02 - Oprava obkladu vo WC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37"/>
      <c r="R76" s="38"/>
    </row>
    <row r="77" spans="2:18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18" customHeight="1">
      <c r="B78" s="36"/>
      <c r="C78" s="31" t="s">
        <v>21</v>
      </c>
      <c r="D78" s="37"/>
      <c r="E78" s="37"/>
      <c r="F78" s="29" t="str">
        <f>F9</f>
        <v xml:space="preserve"> </v>
      </c>
      <c r="G78" s="37"/>
      <c r="H78" s="37"/>
      <c r="I78" s="37"/>
      <c r="J78" s="37"/>
      <c r="K78" s="31" t="s">
        <v>23</v>
      </c>
      <c r="L78" s="37"/>
      <c r="M78" s="245" t="str">
        <f>IF(O9="","",O9)</f>
        <v>19. 7. 2018</v>
      </c>
      <c r="N78" s="245"/>
      <c r="O78" s="245"/>
      <c r="P78" s="245"/>
      <c r="Q78" s="37"/>
      <c r="R78" s="38"/>
    </row>
    <row r="79" spans="2:18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3.2">
      <c r="B80" s="36"/>
      <c r="C80" s="31" t="s">
        <v>25</v>
      </c>
      <c r="D80" s="37"/>
      <c r="E80" s="37"/>
      <c r="F80" s="29" t="str">
        <f>E12</f>
        <v>Bratislavský samosprávny kraj</v>
      </c>
      <c r="G80" s="37"/>
      <c r="H80" s="37"/>
      <c r="I80" s="37"/>
      <c r="J80" s="37"/>
      <c r="K80" s="31" t="s">
        <v>31</v>
      </c>
      <c r="L80" s="37"/>
      <c r="M80" s="227" t="str">
        <f>E18</f>
        <v xml:space="preserve"> </v>
      </c>
      <c r="N80" s="227"/>
      <c r="O80" s="227"/>
      <c r="P80" s="227"/>
      <c r="Q80" s="227"/>
      <c r="R80" s="38"/>
    </row>
    <row r="81" spans="2:65" s="1" customFormat="1" ht="14.4" customHeight="1">
      <c r="B81" s="36"/>
      <c r="C81" s="31" t="s">
        <v>29</v>
      </c>
      <c r="D81" s="37"/>
      <c r="E81" s="37"/>
      <c r="F81" s="29" t="str">
        <f>IF(E15="","",E15)</f>
        <v>Vyplň údaj</v>
      </c>
      <c r="G81" s="37"/>
      <c r="H81" s="37"/>
      <c r="I81" s="37"/>
      <c r="J81" s="37"/>
      <c r="K81" s="31" t="s">
        <v>34</v>
      </c>
      <c r="L81" s="37"/>
      <c r="M81" s="227">
        <f>E21</f>
        <v>0</v>
      </c>
      <c r="N81" s="227"/>
      <c r="O81" s="227"/>
      <c r="P81" s="227"/>
      <c r="Q81" s="227"/>
      <c r="R81" s="38"/>
    </row>
    <row r="82" spans="2:65" s="1" customFormat="1" ht="10.3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29.25" customHeight="1">
      <c r="B83" s="36"/>
      <c r="C83" s="270" t="s">
        <v>110</v>
      </c>
      <c r="D83" s="271"/>
      <c r="E83" s="271"/>
      <c r="F83" s="271"/>
      <c r="G83" s="271"/>
      <c r="H83" s="115"/>
      <c r="I83" s="115"/>
      <c r="J83" s="115"/>
      <c r="K83" s="115"/>
      <c r="L83" s="115"/>
      <c r="M83" s="115"/>
      <c r="N83" s="270" t="s">
        <v>111</v>
      </c>
      <c r="O83" s="271"/>
      <c r="P83" s="271"/>
      <c r="Q83" s="271"/>
      <c r="R83" s="38"/>
    </row>
    <row r="84" spans="2:65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65" s="1" customFormat="1" ht="29.25" customHeight="1">
      <c r="B85" s="36"/>
      <c r="C85" s="124" t="s">
        <v>112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219">
        <f>N120</f>
        <v>0</v>
      </c>
      <c r="O85" s="268"/>
      <c r="P85" s="268"/>
      <c r="Q85" s="268"/>
      <c r="R85" s="38"/>
      <c r="AU85" s="20" t="s">
        <v>113</v>
      </c>
    </row>
    <row r="86" spans="2:65" s="6" customFormat="1" ht="24.9" customHeight="1">
      <c r="B86" s="125"/>
      <c r="C86" s="126"/>
      <c r="D86" s="127" t="s">
        <v>114</v>
      </c>
      <c r="E86" s="126"/>
      <c r="F86" s="126"/>
      <c r="G86" s="126"/>
      <c r="H86" s="126"/>
      <c r="I86" s="126"/>
      <c r="J86" s="126"/>
      <c r="K86" s="126"/>
      <c r="L86" s="126"/>
      <c r="M86" s="126"/>
      <c r="N86" s="266">
        <f>N121</f>
        <v>0</v>
      </c>
      <c r="O86" s="267"/>
      <c r="P86" s="267"/>
      <c r="Q86" s="267"/>
      <c r="R86" s="128"/>
    </row>
    <row r="87" spans="2:65" s="7" customFormat="1" ht="19.95" customHeight="1">
      <c r="B87" s="129"/>
      <c r="C87" s="130"/>
      <c r="D87" s="103" t="s">
        <v>116</v>
      </c>
      <c r="E87" s="130"/>
      <c r="F87" s="130"/>
      <c r="G87" s="130"/>
      <c r="H87" s="130"/>
      <c r="I87" s="130"/>
      <c r="J87" s="130"/>
      <c r="K87" s="130"/>
      <c r="L87" s="130"/>
      <c r="M87" s="130"/>
      <c r="N87" s="204">
        <f>N122</f>
        <v>0</v>
      </c>
      <c r="O87" s="265"/>
      <c r="P87" s="265"/>
      <c r="Q87" s="265"/>
      <c r="R87" s="131"/>
    </row>
    <row r="88" spans="2:65" s="7" customFormat="1" ht="19.95" customHeight="1">
      <c r="B88" s="129"/>
      <c r="C88" s="130"/>
      <c r="D88" s="103" t="s">
        <v>117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04">
        <f>N127</f>
        <v>0</v>
      </c>
      <c r="O88" s="265"/>
      <c r="P88" s="265"/>
      <c r="Q88" s="265"/>
      <c r="R88" s="131"/>
    </row>
    <row r="89" spans="2:65" s="7" customFormat="1" ht="19.95" customHeight="1">
      <c r="B89" s="129"/>
      <c r="C89" s="130"/>
      <c r="D89" s="103" t="s">
        <v>118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04">
        <f>N144</f>
        <v>0</v>
      </c>
      <c r="O89" s="265"/>
      <c r="P89" s="265"/>
      <c r="Q89" s="265"/>
      <c r="R89" s="131"/>
    </row>
    <row r="90" spans="2:65" s="6" customFormat="1" ht="24.9" customHeight="1">
      <c r="B90" s="125"/>
      <c r="C90" s="126"/>
      <c r="D90" s="127" t="s">
        <v>119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66">
        <f>N146</f>
        <v>0</v>
      </c>
      <c r="O90" s="267"/>
      <c r="P90" s="267"/>
      <c r="Q90" s="267"/>
      <c r="R90" s="128"/>
    </row>
    <row r="91" spans="2:65" s="7" customFormat="1" ht="19.95" customHeight="1">
      <c r="B91" s="129"/>
      <c r="C91" s="130"/>
      <c r="D91" s="103" t="s">
        <v>332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04">
        <f>N147</f>
        <v>0</v>
      </c>
      <c r="O91" s="265"/>
      <c r="P91" s="265"/>
      <c r="Q91" s="265"/>
      <c r="R91" s="131"/>
    </row>
    <row r="92" spans="2:65" s="7" customFormat="1" ht="19.95" customHeight="1">
      <c r="B92" s="129"/>
      <c r="C92" s="130"/>
      <c r="D92" s="103" t="s">
        <v>333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04">
        <f>N160</f>
        <v>0</v>
      </c>
      <c r="O92" s="265"/>
      <c r="P92" s="265"/>
      <c r="Q92" s="265"/>
      <c r="R92" s="131"/>
    </row>
    <row r="93" spans="2:65" s="7" customFormat="1" ht="19.95" customHeight="1">
      <c r="B93" s="129"/>
      <c r="C93" s="130"/>
      <c r="D93" s="103" t="s">
        <v>334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04">
        <f>N165</f>
        <v>0</v>
      </c>
      <c r="O93" s="265"/>
      <c r="P93" s="265"/>
      <c r="Q93" s="265"/>
      <c r="R93" s="131"/>
    </row>
    <row r="94" spans="2:65" s="1" customFormat="1" ht="21.75" customHeight="1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8"/>
    </row>
    <row r="95" spans="2:65" s="1" customFormat="1" ht="29.25" customHeight="1">
      <c r="B95" s="36"/>
      <c r="C95" s="124" t="s">
        <v>122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68">
        <f>ROUND(N96+N97+N98+N99+N100+N101,2)</f>
        <v>0</v>
      </c>
      <c r="O95" s="269"/>
      <c r="P95" s="269"/>
      <c r="Q95" s="269"/>
      <c r="R95" s="38"/>
      <c r="T95" s="132"/>
      <c r="U95" s="133" t="s">
        <v>39</v>
      </c>
    </row>
    <row r="96" spans="2:65" s="1" customFormat="1" ht="18" customHeight="1">
      <c r="B96" s="134"/>
      <c r="C96" s="135"/>
      <c r="D96" s="201" t="s">
        <v>123</v>
      </c>
      <c r="E96" s="263"/>
      <c r="F96" s="263"/>
      <c r="G96" s="263"/>
      <c r="H96" s="263"/>
      <c r="I96" s="135"/>
      <c r="J96" s="135"/>
      <c r="K96" s="135"/>
      <c r="L96" s="135"/>
      <c r="M96" s="135"/>
      <c r="N96" s="203">
        <f>ROUND(N85*T96,2)</f>
        <v>0</v>
      </c>
      <c r="O96" s="264"/>
      <c r="P96" s="264"/>
      <c r="Q96" s="264"/>
      <c r="R96" s="137"/>
      <c r="S96" s="138"/>
      <c r="T96" s="139"/>
      <c r="U96" s="140" t="s">
        <v>42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41" t="s">
        <v>124</v>
      </c>
      <c r="AZ96" s="138"/>
      <c r="BA96" s="138"/>
      <c r="BB96" s="138"/>
      <c r="BC96" s="138"/>
      <c r="BD96" s="138"/>
      <c r="BE96" s="142">
        <f t="shared" ref="BE96:BE101" si="0">IF(U96="základná",N96,0)</f>
        <v>0</v>
      </c>
      <c r="BF96" s="142">
        <f t="shared" ref="BF96:BF101" si="1">IF(U96="znížená",N96,0)</f>
        <v>0</v>
      </c>
      <c r="BG96" s="142">
        <f t="shared" ref="BG96:BG101" si="2">IF(U96="zákl. prenesená",N96,0)</f>
        <v>0</v>
      </c>
      <c r="BH96" s="142">
        <f t="shared" ref="BH96:BH101" si="3">IF(U96="zníž. prenesená",N96,0)</f>
        <v>0</v>
      </c>
      <c r="BI96" s="142">
        <f t="shared" ref="BI96:BI101" si="4">IF(U96="nulová",N96,0)</f>
        <v>0</v>
      </c>
      <c r="BJ96" s="141" t="s">
        <v>103</v>
      </c>
      <c r="BK96" s="138"/>
      <c r="BL96" s="138"/>
      <c r="BM96" s="138"/>
    </row>
    <row r="97" spans="2:65" s="1" customFormat="1" ht="18" customHeight="1">
      <c r="B97" s="134"/>
      <c r="C97" s="135"/>
      <c r="D97" s="201" t="s">
        <v>125</v>
      </c>
      <c r="E97" s="263"/>
      <c r="F97" s="263"/>
      <c r="G97" s="263"/>
      <c r="H97" s="263"/>
      <c r="I97" s="135"/>
      <c r="J97" s="135"/>
      <c r="K97" s="135"/>
      <c r="L97" s="135"/>
      <c r="M97" s="135"/>
      <c r="N97" s="203">
        <f>ROUND(N85*T97,2)</f>
        <v>0</v>
      </c>
      <c r="O97" s="264"/>
      <c r="P97" s="264"/>
      <c r="Q97" s="264"/>
      <c r="R97" s="137"/>
      <c r="S97" s="138"/>
      <c r="T97" s="139"/>
      <c r="U97" s="140" t="s">
        <v>42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41" t="s">
        <v>124</v>
      </c>
      <c r="AZ97" s="138"/>
      <c r="BA97" s="138"/>
      <c r="BB97" s="138"/>
      <c r="BC97" s="138"/>
      <c r="BD97" s="138"/>
      <c r="BE97" s="142">
        <f t="shared" si="0"/>
        <v>0</v>
      </c>
      <c r="BF97" s="142">
        <f t="shared" si="1"/>
        <v>0</v>
      </c>
      <c r="BG97" s="142">
        <f t="shared" si="2"/>
        <v>0</v>
      </c>
      <c r="BH97" s="142">
        <f t="shared" si="3"/>
        <v>0</v>
      </c>
      <c r="BI97" s="142">
        <f t="shared" si="4"/>
        <v>0</v>
      </c>
      <c r="BJ97" s="141" t="s">
        <v>103</v>
      </c>
      <c r="BK97" s="138"/>
      <c r="BL97" s="138"/>
      <c r="BM97" s="138"/>
    </row>
    <row r="98" spans="2:65" s="1" customFormat="1" ht="18" customHeight="1">
      <c r="B98" s="134"/>
      <c r="C98" s="135"/>
      <c r="D98" s="201" t="s">
        <v>126</v>
      </c>
      <c r="E98" s="263"/>
      <c r="F98" s="263"/>
      <c r="G98" s="263"/>
      <c r="H98" s="263"/>
      <c r="I98" s="135"/>
      <c r="J98" s="135"/>
      <c r="K98" s="135"/>
      <c r="L98" s="135"/>
      <c r="M98" s="135"/>
      <c r="N98" s="203">
        <f>ROUND(N85*T98,2)</f>
        <v>0</v>
      </c>
      <c r="O98" s="264"/>
      <c r="P98" s="264"/>
      <c r="Q98" s="264"/>
      <c r="R98" s="137"/>
      <c r="S98" s="138"/>
      <c r="T98" s="139"/>
      <c r="U98" s="140" t="s">
        <v>42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41" t="s">
        <v>124</v>
      </c>
      <c r="AZ98" s="138"/>
      <c r="BA98" s="138"/>
      <c r="BB98" s="138"/>
      <c r="BC98" s="138"/>
      <c r="BD98" s="138"/>
      <c r="BE98" s="142">
        <f t="shared" si="0"/>
        <v>0</v>
      </c>
      <c r="BF98" s="142">
        <f t="shared" si="1"/>
        <v>0</v>
      </c>
      <c r="BG98" s="142">
        <f t="shared" si="2"/>
        <v>0</v>
      </c>
      <c r="BH98" s="142">
        <f t="shared" si="3"/>
        <v>0</v>
      </c>
      <c r="BI98" s="142">
        <f t="shared" si="4"/>
        <v>0</v>
      </c>
      <c r="BJ98" s="141" t="s">
        <v>103</v>
      </c>
      <c r="BK98" s="138"/>
      <c r="BL98" s="138"/>
      <c r="BM98" s="138"/>
    </row>
    <row r="99" spans="2:65" s="1" customFormat="1" ht="18" customHeight="1">
      <c r="B99" s="134"/>
      <c r="C99" s="135"/>
      <c r="D99" s="201" t="s">
        <v>127</v>
      </c>
      <c r="E99" s="263"/>
      <c r="F99" s="263"/>
      <c r="G99" s="263"/>
      <c r="H99" s="263"/>
      <c r="I99" s="135"/>
      <c r="J99" s="135"/>
      <c r="K99" s="135"/>
      <c r="L99" s="135"/>
      <c r="M99" s="135"/>
      <c r="N99" s="203">
        <f>ROUND(N85*T99,2)</f>
        <v>0</v>
      </c>
      <c r="O99" s="264"/>
      <c r="P99" s="264"/>
      <c r="Q99" s="264"/>
      <c r="R99" s="137"/>
      <c r="S99" s="138"/>
      <c r="T99" s="139"/>
      <c r="U99" s="140" t="s">
        <v>42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41" t="s">
        <v>124</v>
      </c>
      <c r="AZ99" s="138"/>
      <c r="BA99" s="138"/>
      <c r="BB99" s="138"/>
      <c r="BC99" s="138"/>
      <c r="BD99" s="138"/>
      <c r="BE99" s="142">
        <f t="shared" si="0"/>
        <v>0</v>
      </c>
      <c r="BF99" s="142">
        <f t="shared" si="1"/>
        <v>0</v>
      </c>
      <c r="BG99" s="142">
        <f t="shared" si="2"/>
        <v>0</v>
      </c>
      <c r="BH99" s="142">
        <f t="shared" si="3"/>
        <v>0</v>
      </c>
      <c r="BI99" s="142">
        <f t="shared" si="4"/>
        <v>0</v>
      </c>
      <c r="BJ99" s="141" t="s">
        <v>103</v>
      </c>
      <c r="BK99" s="138"/>
      <c r="BL99" s="138"/>
      <c r="BM99" s="138"/>
    </row>
    <row r="100" spans="2:65" s="1" customFormat="1" ht="18" customHeight="1">
      <c r="B100" s="134"/>
      <c r="C100" s="135"/>
      <c r="D100" s="201" t="s">
        <v>128</v>
      </c>
      <c r="E100" s="263"/>
      <c r="F100" s="263"/>
      <c r="G100" s="263"/>
      <c r="H100" s="263"/>
      <c r="I100" s="135"/>
      <c r="J100" s="135"/>
      <c r="K100" s="135"/>
      <c r="L100" s="135"/>
      <c r="M100" s="135"/>
      <c r="N100" s="203">
        <f>ROUND(N85*T100,2)</f>
        <v>0</v>
      </c>
      <c r="O100" s="264"/>
      <c r="P100" s="264"/>
      <c r="Q100" s="264"/>
      <c r="R100" s="137"/>
      <c r="S100" s="138"/>
      <c r="T100" s="139"/>
      <c r="U100" s="140" t="s">
        <v>42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41" t="s">
        <v>124</v>
      </c>
      <c r="AZ100" s="138"/>
      <c r="BA100" s="138"/>
      <c r="BB100" s="138"/>
      <c r="BC100" s="138"/>
      <c r="BD100" s="138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103</v>
      </c>
      <c r="BK100" s="138"/>
      <c r="BL100" s="138"/>
      <c r="BM100" s="138"/>
    </row>
    <row r="101" spans="2:65" s="1" customFormat="1" ht="18" customHeight="1">
      <c r="B101" s="134"/>
      <c r="C101" s="135"/>
      <c r="D101" s="136" t="s">
        <v>129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03">
        <f>ROUND(N85*T101,2)</f>
        <v>0</v>
      </c>
      <c r="O101" s="264"/>
      <c r="P101" s="264"/>
      <c r="Q101" s="264"/>
      <c r="R101" s="137"/>
      <c r="S101" s="138"/>
      <c r="T101" s="143"/>
      <c r="U101" s="144" t="s">
        <v>42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41" t="s">
        <v>130</v>
      </c>
      <c r="AZ101" s="138"/>
      <c r="BA101" s="138"/>
      <c r="BB101" s="138"/>
      <c r="BC101" s="138"/>
      <c r="BD101" s="138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103</v>
      </c>
      <c r="BK101" s="138"/>
      <c r="BL101" s="138"/>
      <c r="BM101" s="138"/>
    </row>
    <row r="102" spans="2:65" s="1" customForma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65" s="1" customFormat="1" ht="29.25" customHeight="1">
      <c r="B103" s="36"/>
      <c r="C103" s="114" t="s">
        <v>95</v>
      </c>
      <c r="D103" s="115"/>
      <c r="E103" s="115"/>
      <c r="F103" s="115"/>
      <c r="G103" s="115"/>
      <c r="H103" s="115"/>
      <c r="I103" s="115"/>
      <c r="J103" s="115"/>
      <c r="K103" s="115"/>
      <c r="L103" s="220">
        <f>ROUND(SUM(N85+N95),2)</f>
        <v>0</v>
      </c>
      <c r="M103" s="220"/>
      <c r="N103" s="220"/>
      <c r="O103" s="220"/>
      <c r="P103" s="220"/>
      <c r="Q103" s="220"/>
      <c r="R103" s="38"/>
    </row>
    <row r="104" spans="2:65" s="1" customFormat="1" ht="6.9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8" spans="2:65" s="1" customFormat="1" ht="6.9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</row>
    <row r="109" spans="2:65" s="1" customFormat="1" ht="36.9" customHeight="1">
      <c r="B109" s="36"/>
      <c r="C109" s="206" t="s">
        <v>131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38"/>
    </row>
    <row r="110" spans="2:65" s="1" customFormat="1" ht="6.9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30" customHeight="1">
      <c r="B111" s="36"/>
      <c r="C111" s="31" t="s">
        <v>17</v>
      </c>
      <c r="D111" s="37"/>
      <c r="E111" s="37"/>
      <c r="F111" s="241" t="str">
        <f>F6</f>
        <v>SPŠE Zochova ul., Bratislava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37"/>
      <c r="R111" s="38"/>
    </row>
    <row r="112" spans="2:65" s="1" customFormat="1" ht="36.9" customHeight="1">
      <c r="B112" s="36"/>
      <c r="C112" s="70" t="s">
        <v>107</v>
      </c>
      <c r="D112" s="37"/>
      <c r="E112" s="37"/>
      <c r="F112" s="208" t="str">
        <f>F7</f>
        <v>02 - Oprava obkladu vo WC</v>
      </c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37"/>
      <c r="R112" s="38"/>
    </row>
    <row r="113" spans="2:65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18" customHeight="1">
      <c r="B114" s="36"/>
      <c r="C114" s="31" t="s">
        <v>21</v>
      </c>
      <c r="D114" s="37"/>
      <c r="E114" s="37"/>
      <c r="F114" s="29" t="str">
        <f>F9</f>
        <v xml:space="preserve"> </v>
      </c>
      <c r="G114" s="37"/>
      <c r="H114" s="37"/>
      <c r="I114" s="37"/>
      <c r="J114" s="37"/>
      <c r="K114" s="31" t="s">
        <v>23</v>
      </c>
      <c r="L114" s="37"/>
      <c r="M114" s="245" t="str">
        <f>IF(O9="","",O9)</f>
        <v>19. 7. 2018</v>
      </c>
      <c r="N114" s="245"/>
      <c r="O114" s="245"/>
      <c r="P114" s="245"/>
      <c r="Q114" s="37"/>
      <c r="R114" s="38"/>
    </row>
    <row r="115" spans="2:65" s="1" customFormat="1" ht="6.9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 ht="13.2">
      <c r="B116" s="36"/>
      <c r="C116" s="31" t="s">
        <v>25</v>
      </c>
      <c r="D116" s="37"/>
      <c r="E116" s="37"/>
      <c r="F116" s="29" t="str">
        <f>E12</f>
        <v>Bratislavský samosprávny kraj</v>
      </c>
      <c r="G116" s="37"/>
      <c r="H116" s="37"/>
      <c r="I116" s="37"/>
      <c r="J116" s="37"/>
      <c r="K116" s="31" t="s">
        <v>31</v>
      </c>
      <c r="L116" s="37"/>
      <c r="M116" s="227" t="str">
        <f>E18</f>
        <v xml:space="preserve"> </v>
      </c>
      <c r="N116" s="227"/>
      <c r="O116" s="227"/>
      <c r="P116" s="227"/>
      <c r="Q116" s="227"/>
      <c r="R116" s="38"/>
    </row>
    <row r="117" spans="2:65" s="1" customFormat="1" ht="14.4" customHeight="1">
      <c r="B117" s="36"/>
      <c r="C117" s="31" t="s">
        <v>29</v>
      </c>
      <c r="D117" s="37"/>
      <c r="E117" s="37"/>
      <c r="F117" s="29" t="str">
        <f>IF(E15="","",E15)</f>
        <v>Vyplň údaj</v>
      </c>
      <c r="G117" s="37"/>
      <c r="H117" s="37"/>
      <c r="I117" s="37"/>
      <c r="J117" s="37"/>
      <c r="K117" s="31" t="s">
        <v>34</v>
      </c>
      <c r="L117" s="37"/>
      <c r="M117" s="227">
        <f>E21</f>
        <v>0</v>
      </c>
      <c r="N117" s="227"/>
      <c r="O117" s="227"/>
      <c r="P117" s="227"/>
      <c r="Q117" s="227"/>
      <c r="R117" s="38"/>
    </row>
    <row r="118" spans="2:65" s="1" customFormat="1" ht="10.3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8" customFormat="1" ht="29.25" customHeight="1">
      <c r="B119" s="145"/>
      <c r="C119" s="146" t="s">
        <v>132</v>
      </c>
      <c r="D119" s="147" t="s">
        <v>133</v>
      </c>
      <c r="E119" s="147" t="s">
        <v>57</v>
      </c>
      <c r="F119" s="261" t="s">
        <v>134</v>
      </c>
      <c r="G119" s="261"/>
      <c r="H119" s="261"/>
      <c r="I119" s="261"/>
      <c r="J119" s="147" t="s">
        <v>135</v>
      </c>
      <c r="K119" s="147" t="s">
        <v>136</v>
      </c>
      <c r="L119" s="261" t="s">
        <v>137</v>
      </c>
      <c r="M119" s="261"/>
      <c r="N119" s="261" t="s">
        <v>111</v>
      </c>
      <c r="O119" s="261"/>
      <c r="P119" s="261"/>
      <c r="Q119" s="262"/>
      <c r="R119" s="148"/>
      <c r="T119" s="77" t="s">
        <v>138</v>
      </c>
      <c r="U119" s="78" t="s">
        <v>39</v>
      </c>
      <c r="V119" s="78" t="s">
        <v>139</v>
      </c>
      <c r="W119" s="78" t="s">
        <v>140</v>
      </c>
      <c r="X119" s="78" t="s">
        <v>141</v>
      </c>
      <c r="Y119" s="78" t="s">
        <v>142</v>
      </c>
      <c r="Z119" s="78" t="s">
        <v>143</v>
      </c>
      <c r="AA119" s="79" t="s">
        <v>144</v>
      </c>
    </row>
    <row r="120" spans="2:65" s="1" customFormat="1" ht="29.25" customHeight="1">
      <c r="B120" s="36"/>
      <c r="C120" s="81" t="s">
        <v>108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57">
        <f>BK120</f>
        <v>0</v>
      </c>
      <c r="O120" s="258"/>
      <c r="P120" s="258"/>
      <c r="Q120" s="258"/>
      <c r="R120" s="38"/>
      <c r="T120" s="80"/>
      <c r="U120" s="52"/>
      <c r="V120" s="52"/>
      <c r="W120" s="149">
        <f>W121+W146+W175</f>
        <v>0</v>
      </c>
      <c r="X120" s="52"/>
      <c r="Y120" s="149">
        <f>Y121+Y146+Y175</f>
        <v>0.11834549999999999</v>
      </c>
      <c r="Z120" s="52"/>
      <c r="AA120" s="150">
        <f>AA121+AA146+AA175</f>
        <v>1.04704</v>
      </c>
      <c r="AT120" s="20" t="s">
        <v>74</v>
      </c>
      <c r="AU120" s="20" t="s">
        <v>113</v>
      </c>
      <c r="BK120" s="151">
        <f>BK121+BK146+BK175</f>
        <v>0</v>
      </c>
    </row>
    <row r="121" spans="2:65" s="9" customFormat="1" ht="37.35" customHeight="1">
      <c r="B121" s="152"/>
      <c r="C121" s="153"/>
      <c r="D121" s="154" t="s">
        <v>114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259">
        <f>BK121</f>
        <v>0</v>
      </c>
      <c r="O121" s="260"/>
      <c r="P121" s="260"/>
      <c r="Q121" s="260"/>
      <c r="R121" s="155"/>
      <c r="T121" s="156"/>
      <c r="U121" s="153"/>
      <c r="V121" s="153"/>
      <c r="W121" s="157">
        <f>W122+W127+W144</f>
        <v>0</v>
      </c>
      <c r="X121" s="153"/>
      <c r="Y121" s="157">
        <f>Y122+Y127+Y144</f>
        <v>2.3035000000000003E-2</v>
      </c>
      <c r="Z121" s="153"/>
      <c r="AA121" s="158">
        <f>AA122+AA127+AA144</f>
        <v>1.01</v>
      </c>
      <c r="AR121" s="159" t="s">
        <v>82</v>
      </c>
      <c r="AT121" s="160" t="s">
        <v>74</v>
      </c>
      <c r="AU121" s="160" t="s">
        <v>75</v>
      </c>
      <c r="AY121" s="159" t="s">
        <v>145</v>
      </c>
      <c r="BK121" s="161">
        <f>BK122+BK127+BK144</f>
        <v>0</v>
      </c>
    </row>
    <row r="122" spans="2:65" s="9" customFormat="1" ht="19.95" customHeight="1">
      <c r="B122" s="152"/>
      <c r="C122" s="153"/>
      <c r="D122" s="162" t="s">
        <v>116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55">
        <f>BK122</f>
        <v>0</v>
      </c>
      <c r="O122" s="256"/>
      <c r="P122" s="256"/>
      <c r="Q122" s="256"/>
      <c r="R122" s="155"/>
      <c r="T122" s="156"/>
      <c r="U122" s="153"/>
      <c r="V122" s="153"/>
      <c r="W122" s="157">
        <f>SUM(W123:W126)</f>
        <v>0</v>
      </c>
      <c r="X122" s="153"/>
      <c r="Y122" s="157">
        <f>SUM(Y123:Y126)</f>
        <v>3.3350000000000003E-3</v>
      </c>
      <c r="Z122" s="153"/>
      <c r="AA122" s="158">
        <f>SUM(AA123:AA126)</f>
        <v>0</v>
      </c>
      <c r="AR122" s="159" t="s">
        <v>82</v>
      </c>
      <c r="AT122" s="160" t="s">
        <v>74</v>
      </c>
      <c r="AU122" s="160" t="s">
        <v>82</v>
      </c>
      <c r="AY122" s="159" t="s">
        <v>145</v>
      </c>
      <c r="BK122" s="161">
        <f>SUM(BK123:BK126)</f>
        <v>0</v>
      </c>
    </row>
    <row r="123" spans="2:65" s="1" customFormat="1" ht="25.5" customHeight="1">
      <c r="B123" s="134"/>
      <c r="C123" s="163" t="s">
        <v>82</v>
      </c>
      <c r="D123" s="163" t="s">
        <v>146</v>
      </c>
      <c r="E123" s="164" t="s">
        <v>335</v>
      </c>
      <c r="F123" s="254" t="s">
        <v>336</v>
      </c>
      <c r="G123" s="254"/>
      <c r="H123" s="254"/>
      <c r="I123" s="254"/>
      <c r="J123" s="165" t="s">
        <v>162</v>
      </c>
      <c r="K123" s="166">
        <v>14.5</v>
      </c>
      <c r="L123" s="238">
        <v>0</v>
      </c>
      <c r="M123" s="238"/>
      <c r="N123" s="239">
        <f>ROUND(L123*K123,3)</f>
        <v>0</v>
      </c>
      <c r="O123" s="239"/>
      <c r="P123" s="239"/>
      <c r="Q123" s="239"/>
      <c r="R123" s="137"/>
      <c r="T123" s="168" t="s">
        <v>5</v>
      </c>
      <c r="U123" s="45" t="s">
        <v>42</v>
      </c>
      <c r="V123" s="37"/>
      <c r="W123" s="169">
        <f>V123*K123</f>
        <v>0</v>
      </c>
      <c r="X123" s="169">
        <v>2.3000000000000001E-4</v>
      </c>
      <c r="Y123" s="169">
        <f>X123*K123</f>
        <v>3.3350000000000003E-3</v>
      </c>
      <c r="Z123" s="169">
        <v>0</v>
      </c>
      <c r="AA123" s="170">
        <f>Z123*K123</f>
        <v>0</v>
      </c>
      <c r="AR123" s="20" t="s">
        <v>150</v>
      </c>
      <c r="AT123" s="20" t="s">
        <v>146</v>
      </c>
      <c r="AU123" s="20" t="s">
        <v>103</v>
      </c>
      <c r="AY123" s="20" t="s">
        <v>145</v>
      </c>
      <c r="BE123" s="107">
        <f>IF(U123="základná",N123,0)</f>
        <v>0</v>
      </c>
      <c r="BF123" s="107">
        <f>IF(U123="znížená",N123,0)</f>
        <v>0</v>
      </c>
      <c r="BG123" s="107">
        <f>IF(U123="zákl. prenesená",N123,0)</f>
        <v>0</v>
      </c>
      <c r="BH123" s="107">
        <f>IF(U123="zníž. prenesená",N123,0)</f>
        <v>0</v>
      </c>
      <c r="BI123" s="107">
        <f>IF(U123="nulová",N123,0)</f>
        <v>0</v>
      </c>
      <c r="BJ123" s="20" t="s">
        <v>103</v>
      </c>
      <c r="BK123" s="171">
        <f>ROUND(L123*K123,3)</f>
        <v>0</v>
      </c>
      <c r="BL123" s="20" t="s">
        <v>150</v>
      </c>
      <c r="BM123" s="20" t="s">
        <v>337</v>
      </c>
    </row>
    <row r="124" spans="2:65" s="10" customFormat="1" ht="16.5" customHeight="1">
      <c r="B124" s="172"/>
      <c r="C124" s="173"/>
      <c r="D124" s="173"/>
      <c r="E124" s="174" t="s">
        <v>5</v>
      </c>
      <c r="F124" s="248" t="s">
        <v>329</v>
      </c>
      <c r="G124" s="249"/>
      <c r="H124" s="249"/>
      <c r="I124" s="249"/>
      <c r="J124" s="173"/>
      <c r="K124" s="175">
        <v>13.5</v>
      </c>
      <c r="L124" s="173"/>
      <c r="M124" s="173"/>
      <c r="N124" s="173"/>
      <c r="O124" s="173"/>
      <c r="P124" s="173"/>
      <c r="Q124" s="173"/>
      <c r="R124" s="176"/>
      <c r="T124" s="177"/>
      <c r="U124" s="173"/>
      <c r="V124" s="173"/>
      <c r="W124" s="173"/>
      <c r="X124" s="173"/>
      <c r="Y124" s="173"/>
      <c r="Z124" s="173"/>
      <c r="AA124" s="178"/>
      <c r="AT124" s="179" t="s">
        <v>153</v>
      </c>
      <c r="AU124" s="179" t="s">
        <v>103</v>
      </c>
      <c r="AV124" s="10" t="s">
        <v>103</v>
      </c>
      <c r="AW124" s="10" t="s">
        <v>32</v>
      </c>
      <c r="AX124" s="10" t="s">
        <v>75</v>
      </c>
      <c r="AY124" s="179" t="s">
        <v>145</v>
      </c>
    </row>
    <row r="125" spans="2:65" s="10" customFormat="1" ht="16.5" customHeight="1">
      <c r="B125" s="172"/>
      <c r="C125" s="173"/>
      <c r="D125" s="173"/>
      <c r="E125" s="174" t="s">
        <v>5</v>
      </c>
      <c r="F125" s="250" t="s">
        <v>338</v>
      </c>
      <c r="G125" s="251"/>
      <c r="H125" s="251"/>
      <c r="I125" s="251"/>
      <c r="J125" s="173"/>
      <c r="K125" s="175">
        <v>1</v>
      </c>
      <c r="L125" s="173"/>
      <c r="M125" s="173"/>
      <c r="N125" s="173"/>
      <c r="O125" s="173"/>
      <c r="P125" s="173"/>
      <c r="Q125" s="173"/>
      <c r="R125" s="176"/>
      <c r="T125" s="177"/>
      <c r="U125" s="173"/>
      <c r="V125" s="173"/>
      <c r="W125" s="173"/>
      <c r="X125" s="173"/>
      <c r="Y125" s="173"/>
      <c r="Z125" s="173"/>
      <c r="AA125" s="178"/>
      <c r="AT125" s="179" t="s">
        <v>153</v>
      </c>
      <c r="AU125" s="179" t="s">
        <v>103</v>
      </c>
      <c r="AV125" s="10" t="s">
        <v>103</v>
      </c>
      <c r="AW125" s="10" t="s">
        <v>32</v>
      </c>
      <c r="AX125" s="10" t="s">
        <v>75</v>
      </c>
      <c r="AY125" s="179" t="s">
        <v>145</v>
      </c>
    </row>
    <row r="126" spans="2:65" s="11" customFormat="1" ht="16.5" customHeight="1">
      <c r="B126" s="180"/>
      <c r="C126" s="181"/>
      <c r="D126" s="181"/>
      <c r="E126" s="182" t="s">
        <v>5</v>
      </c>
      <c r="F126" s="252" t="s">
        <v>216</v>
      </c>
      <c r="G126" s="253"/>
      <c r="H126" s="253"/>
      <c r="I126" s="253"/>
      <c r="J126" s="181"/>
      <c r="K126" s="183">
        <v>14.5</v>
      </c>
      <c r="L126" s="181"/>
      <c r="M126" s="181"/>
      <c r="N126" s="181"/>
      <c r="O126" s="181"/>
      <c r="P126" s="181"/>
      <c r="Q126" s="181"/>
      <c r="R126" s="184"/>
      <c r="T126" s="185"/>
      <c r="U126" s="181"/>
      <c r="V126" s="181"/>
      <c r="W126" s="181"/>
      <c r="X126" s="181"/>
      <c r="Y126" s="181"/>
      <c r="Z126" s="181"/>
      <c r="AA126" s="186"/>
      <c r="AT126" s="187" t="s">
        <v>153</v>
      </c>
      <c r="AU126" s="187" t="s">
        <v>103</v>
      </c>
      <c r="AV126" s="11" t="s">
        <v>150</v>
      </c>
      <c r="AW126" s="11" t="s">
        <v>32</v>
      </c>
      <c r="AX126" s="11" t="s">
        <v>82</v>
      </c>
      <c r="AY126" s="187" t="s">
        <v>145</v>
      </c>
    </row>
    <row r="127" spans="2:65" s="9" customFormat="1" ht="29.85" customHeight="1">
      <c r="B127" s="152"/>
      <c r="C127" s="153"/>
      <c r="D127" s="162" t="s">
        <v>117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55">
        <f>BK127</f>
        <v>0</v>
      </c>
      <c r="O127" s="256"/>
      <c r="P127" s="256"/>
      <c r="Q127" s="256"/>
      <c r="R127" s="155"/>
      <c r="T127" s="156"/>
      <c r="U127" s="153"/>
      <c r="V127" s="153"/>
      <c r="W127" s="157">
        <f>SUM(W128:W143)</f>
        <v>0</v>
      </c>
      <c r="X127" s="153"/>
      <c r="Y127" s="157">
        <f>SUM(Y128:Y143)</f>
        <v>1.9700000000000002E-2</v>
      </c>
      <c r="Z127" s="153"/>
      <c r="AA127" s="158">
        <f>SUM(AA128:AA143)</f>
        <v>1.01</v>
      </c>
      <c r="AR127" s="159" t="s">
        <v>82</v>
      </c>
      <c r="AT127" s="160" t="s">
        <v>74</v>
      </c>
      <c r="AU127" s="160" t="s">
        <v>82</v>
      </c>
      <c r="AY127" s="159" t="s">
        <v>145</v>
      </c>
      <c r="BK127" s="161">
        <f>SUM(BK128:BK143)</f>
        <v>0</v>
      </c>
    </row>
    <row r="128" spans="2:65" s="1" customFormat="1" ht="25.5" customHeight="1">
      <c r="B128" s="134"/>
      <c r="C128" s="163" t="s">
        <v>103</v>
      </c>
      <c r="D128" s="163" t="s">
        <v>146</v>
      </c>
      <c r="E128" s="164" t="s">
        <v>203</v>
      </c>
      <c r="F128" s="254" t="s">
        <v>204</v>
      </c>
      <c r="G128" s="254"/>
      <c r="H128" s="254"/>
      <c r="I128" s="254"/>
      <c r="J128" s="165" t="s">
        <v>162</v>
      </c>
      <c r="K128" s="166">
        <v>10</v>
      </c>
      <c r="L128" s="238">
        <v>0</v>
      </c>
      <c r="M128" s="238"/>
      <c r="N128" s="239">
        <f>ROUND(L128*K128,3)</f>
        <v>0</v>
      </c>
      <c r="O128" s="239"/>
      <c r="P128" s="239"/>
      <c r="Q128" s="239"/>
      <c r="R128" s="137"/>
      <c r="T128" s="168" t="s">
        <v>5</v>
      </c>
      <c r="U128" s="45" t="s">
        <v>42</v>
      </c>
      <c r="V128" s="37"/>
      <c r="W128" s="169">
        <f>V128*K128</f>
        <v>0</v>
      </c>
      <c r="X128" s="169">
        <v>1.92E-3</v>
      </c>
      <c r="Y128" s="169">
        <f>X128*K128</f>
        <v>1.9200000000000002E-2</v>
      </c>
      <c r="Z128" s="169">
        <v>0</v>
      </c>
      <c r="AA128" s="170">
        <f>Z128*K128</f>
        <v>0</v>
      </c>
      <c r="AR128" s="20" t="s">
        <v>150</v>
      </c>
      <c r="AT128" s="20" t="s">
        <v>146</v>
      </c>
      <c r="AU128" s="20" t="s">
        <v>103</v>
      </c>
      <c r="AY128" s="20" t="s">
        <v>145</v>
      </c>
      <c r="BE128" s="107">
        <f>IF(U128="základná",N128,0)</f>
        <v>0</v>
      </c>
      <c r="BF128" s="107">
        <f>IF(U128="znížená",N128,0)</f>
        <v>0</v>
      </c>
      <c r="BG128" s="107">
        <f>IF(U128="zákl. prenesená",N128,0)</f>
        <v>0</v>
      </c>
      <c r="BH128" s="107">
        <f>IF(U128="zníž. prenesená",N128,0)</f>
        <v>0</v>
      </c>
      <c r="BI128" s="107">
        <f>IF(U128="nulová",N128,0)</f>
        <v>0</v>
      </c>
      <c r="BJ128" s="20" t="s">
        <v>103</v>
      </c>
      <c r="BK128" s="171">
        <f>ROUND(L128*K128,3)</f>
        <v>0</v>
      </c>
      <c r="BL128" s="20" t="s">
        <v>150</v>
      </c>
      <c r="BM128" s="20" t="s">
        <v>339</v>
      </c>
    </row>
    <row r="129" spans="2:65" s="10" customFormat="1" ht="16.5" customHeight="1">
      <c r="B129" s="172"/>
      <c r="C129" s="173"/>
      <c r="D129" s="173"/>
      <c r="E129" s="174" t="s">
        <v>5</v>
      </c>
      <c r="F129" s="248" t="s">
        <v>193</v>
      </c>
      <c r="G129" s="249"/>
      <c r="H129" s="249"/>
      <c r="I129" s="249"/>
      <c r="J129" s="173"/>
      <c r="K129" s="175">
        <v>10</v>
      </c>
      <c r="L129" s="173"/>
      <c r="M129" s="173"/>
      <c r="N129" s="173"/>
      <c r="O129" s="173"/>
      <c r="P129" s="173"/>
      <c r="Q129" s="173"/>
      <c r="R129" s="176"/>
      <c r="T129" s="177"/>
      <c r="U129" s="173"/>
      <c r="V129" s="173"/>
      <c r="W129" s="173"/>
      <c r="X129" s="173"/>
      <c r="Y129" s="173"/>
      <c r="Z129" s="173"/>
      <c r="AA129" s="178"/>
      <c r="AT129" s="179" t="s">
        <v>153</v>
      </c>
      <c r="AU129" s="179" t="s">
        <v>103</v>
      </c>
      <c r="AV129" s="10" t="s">
        <v>103</v>
      </c>
      <c r="AW129" s="10" t="s">
        <v>32</v>
      </c>
      <c r="AX129" s="10" t="s">
        <v>82</v>
      </c>
      <c r="AY129" s="179" t="s">
        <v>145</v>
      </c>
    </row>
    <row r="130" spans="2:65" s="1" customFormat="1" ht="16.5" customHeight="1">
      <c r="B130" s="134"/>
      <c r="C130" s="163" t="s">
        <v>159</v>
      </c>
      <c r="D130" s="163" t="s">
        <v>146</v>
      </c>
      <c r="E130" s="164" t="s">
        <v>340</v>
      </c>
      <c r="F130" s="254" t="s">
        <v>341</v>
      </c>
      <c r="G130" s="254"/>
      <c r="H130" s="254"/>
      <c r="I130" s="254"/>
      <c r="J130" s="165" t="s">
        <v>162</v>
      </c>
      <c r="K130" s="166">
        <v>10</v>
      </c>
      <c r="L130" s="238">
        <v>0</v>
      </c>
      <c r="M130" s="238"/>
      <c r="N130" s="239">
        <f>ROUND(L130*K130,3)</f>
        <v>0</v>
      </c>
      <c r="O130" s="239"/>
      <c r="P130" s="239"/>
      <c r="Q130" s="239"/>
      <c r="R130" s="137"/>
      <c r="T130" s="168" t="s">
        <v>5</v>
      </c>
      <c r="U130" s="45" t="s">
        <v>42</v>
      </c>
      <c r="V130" s="37"/>
      <c r="W130" s="169">
        <f>V130*K130</f>
        <v>0</v>
      </c>
      <c r="X130" s="169">
        <v>5.0000000000000002E-5</v>
      </c>
      <c r="Y130" s="169">
        <f>X130*K130</f>
        <v>5.0000000000000001E-4</v>
      </c>
      <c r="Z130" s="169">
        <v>0</v>
      </c>
      <c r="AA130" s="170">
        <f>Z130*K130</f>
        <v>0</v>
      </c>
      <c r="AR130" s="20" t="s">
        <v>150</v>
      </c>
      <c r="AT130" s="20" t="s">
        <v>146</v>
      </c>
      <c r="AU130" s="20" t="s">
        <v>103</v>
      </c>
      <c r="AY130" s="20" t="s">
        <v>145</v>
      </c>
      <c r="BE130" s="107">
        <f>IF(U130="základná",N130,0)</f>
        <v>0</v>
      </c>
      <c r="BF130" s="107">
        <f>IF(U130="znížená",N130,0)</f>
        <v>0</v>
      </c>
      <c r="BG130" s="107">
        <f>IF(U130="zákl. prenesená",N130,0)</f>
        <v>0</v>
      </c>
      <c r="BH130" s="107">
        <f>IF(U130="zníž. prenesená",N130,0)</f>
        <v>0</v>
      </c>
      <c r="BI130" s="107">
        <f>IF(U130="nulová",N130,0)</f>
        <v>0</v>
      </c>
      <c r="BJ130" s="20" t="s">
        <v>103</v>
      </c>
      <c r="BK130" s="171">
        <f>ROUND(L130*K130,3)</f>
        <v>0</v>
      </c>
      <c r="BL130" s="20" t="s">
        <v>150</v>
      </c>
      <c r="BM130" s="20" t="s">
        <v>342</v>
      </c>
    </row>
    <row r="131" spans="2:65" s="10" customFormat="1" ht="16.5" customHeight="1">
      <c r="B131" s="172"/>
      <c r="C131" s="173"/>
      <c r="D131" s="173"/>
      <c r="E131" s="174" t="s">
        <v>5</v>
      </c>
      <c r="F131" s="248" t="s">
        <v>193</v>
      </c>
      <c r="G131" s="249"/>
      <c r="H131" s="249"/>
      <c r="I131" s="249"/>
      <c r="J131" s="173"/>
      <c r="K131" s="175">
        <v>10</v>
      </c>
      <c r="L131" s="173"/>
      <c r="M131" s="173"/>
      <c r="N131" s="173"/>
      <c r="O131" s="173"/>
      <c r="P131" s="173"/>
      <c r="Q131" s="173"/>
      <c r="R131" s="176"/>
      <c r="T131" s="177"/>
      <c r="U131" s="173"/>
      <c r="V131" s="173"/>
      <c r="W131" s="173"/>
      <c r="X131" s="173"/>
      <c r="Y131" s="173"/>
      <c r="Z131" s="173"/>
      <c r="AA131" s="178"/>
      <c r="AT131" s="179" t="s">
        <v>153</v>
      </c>
      <c r="AU131" s="179" t="s">
        <v>103</v>
      </c>
      <c r="AV131" s="10" t="s">
        <v>103</v>
      </c>
      <c r="AW131" s="10" t="s">
        <v>32</v>
      </c>
      <c r="AX131" s="10" t="s">
        <v>82</v>
      </c>
      <c r="AY131" s="179" t="s">
        <v>145</v>
      </c>
    </row>
    <row r="132" spans="2:65" s="1" customFormat="1" ht="25.5" customHeight="1">
      <c r="B132" s="134"/>
      <c r="C132" s="163" t="s">
        <v>150</v>
      </c>
      <c r="D132" s="163" t="s">
        <v>146</v>
      </c>
      <c r="E132" s="164" t="s">
        <v>343</v>
      </c>
      <c r="F132" s="254" t="s">
        <v>344</v>
      </c>
      <c r="G132" s="254"/>
      <c r="H132" s="254"/>
      <c r="I132" s="254"/>
      <c r="J132" s="165" t="s">
        <v>220</v>
      </c>
      <c r="K132" s="166">
        <v>1</v>
      </c>
      <c r="L132" s="238">
        <v>0</v>
      </c>
      <c r="M132" s="238"/>
      <c r="N132" s="239">
        <f>ROUND(L132*K132,3)</f>
        <v>0</v>
      </c>
      <c r="O132" s="239"/>
      <c r="P132" s="239"/>
      <c r="Q132" s="239"/>
      <c r="R132" s="137"/>
      <c r="T132" s="168" t="s">
        <v>5</v>
      </c>
      <c r="U132" s="45" t="s">
        <v>42</v>
      </c>
      <c r="V132" s="37"/>
      <c r="W132" s="169">
        <f>V132*K132</f>
        <v>0</v>
      </c>
      <c r="X132" s="169">
        <v>0</v>
      </c>
      <c r="Y132" s="169">
        <f>X132*K132</f>
        <v>0</v>
      </c>
      <c r="Z132" s="169">
        <v>2.4E-2</v>
      </c>
      <c r="AA132" s="170">
        <f>Z132*K132</f>
        <v>2.4E-2</v>
      </c>
      <c r="AR132" s="20" t="s">
        <v>150</v>
      </c>
      <c r="AT132" s="20" t="s">
        <v>146</v>
      </c>
      <c r="AU132" s="20" t="s">
        <v>103</v>
      </c>
      <c r="AY132" s="20" t="s">
        <v>145</v>
      </c>
      <c r="BE132" s="107">
        <f>IF(U132="základná",N132,0)</f>
        <v>0</v>
      </c>
      <c r="BF132" s="107">
        <f>IF(U132="znížená",N132,0)</f>
        <v>0</v>
      </c>
      <c r="BG132" s="107">
        <f>IF(U132="zákl. prenesená",N132,0)</f>
        <v>0</v>
      </c>
      <c r="BH132" s="107">
        <f>IF(U132="zníž. prenesená",N132,0)</f>
        <v>0</v>
      </c>
      <c r="BI132" s="107">
        <f>IF(U132="nulová",N132,0)</f>
        <v>0</v>
      </c>
      <c r="BJ132" s="20" t="s">
        <v>103</v>
      </c>
      <c r="BK132" s="171">
        <f>ROUND(L132*K132,3)</f>
        <v>0</v>
      </c>
      <c r="BL132" s="20" t="s">
        <v>150</v>
      </c>
      <c r="BM132" s="20" t="s">
        <v>345</v>
      </c>
    </row>
    <row r="133" spans="2:65" s="1" customFormat="1" ht="38.25" customHeight="1">
      <c r="B133" s="134"/>
      <c r="C133" s="163" t="s">
        <v>168</v>
      </c>
      <c r="D133" s="163" t="s">
        <v>146</v>
      </c>
      <c r="E133" s="164" t="s">
        <v>346</v>
      </c>
      <c r="F133" s="254" t="s">
        <v>347</v>
      </c>
      <c r="G133" s="254"/>
      <c r="H133" s="254"/>
      <c r="I133" s="254"/>
      <c r="J133" s="165" t="s">
        <v>162</v>
      </c>
      <c r="K133" s="166">
        <v>1</v>
      </c>
      <c r="L133" s="238">
        <v>0</v>
      </c>
      <c r="M133" s="238"/>
      <c r="N133" s="239">
        <f>ROUND(L133*K133,3)</f>
        <v>0</v>
      </c>
      <c r="O133" s="239"/>
      <c r="P133" s="239"/>
      <c r="Q133" s="239"/>
      <c r="R133" s="137"/>
      <c r="T133" s="168" t="s">
        <v>5</v>
      </c>
      <c r="U133" s="45" t="s">
        <v>42</v>
      </c>
      <c r="V133" s="37"/>
      <c r="W133" s="169">
        <f>V133*K133</f>
        <v>0</v>
      </c>
      <c r="X133" s="169">
        <v>0</v>
      </c>
      <c r="Y133" s="169">
        <f>X133*K133</f>
        <v>0</v>
      </c>
      <c r="Z133" s="169">
        <v>6.8000000000000005E-2</v>
      </c>
      <c r="AA133" s="170">
        <f>Z133*K133</f>
        <v>6.8000000000000005E-2</v>
      </c>
      <c r="AR133" s="20" t="s">
        <v>150</v>
      </c>
      <c r="AT133" s="20" t="s">
        <v>146</v>
      </c>
      <c r="AU133" s="20" t="s">
        <v>103</v>
      </c>
      <c r="AY133" s="20" t="s">
        <v>145</v>
      </c>
      <c r="BE133" s="107">
        <f>IF(U133="základná",N133,0)</f>
        <v>0</v>
      </c>
      <c r="BF133" s="107">
        <f>IF(U133="znížená",N133,0)</f>
        <v>0</v>
      </c>
      <c r="BG133" s="107">
        <f>IF(U133="zákl. prenesená",N133,0)</f>
        <v>0</v>
      </c>
      <c r="BH133" s="107">
        <f>IF(U133="zníž. prenesená",N133,0)</f>
        <v>0</v>
      </c>
      <c r="BI133" s="107">
        <f>IF(U133="nulová",N133,0)</f>
        <v>0</v>
      </c>
      <c r="BJ133" s="20" t="s">
        <v>103</v>
      </c>
      <c r="BK133" s="171">
        <f>ROUND(L133*K133,3)</f>
        <v>0</v>
      </c>
      <c r="BL133" s="20" t="s">
        <v>150</v>
      </c>
      <c r="BM133" s="20" t="s">
        <v>348</v>
      </c>
    </row>
    <row r="134" spans="2:65" s="10" customFormat="1" ht="16.5" customHeight="1">
      <c r="B134" s="172"/>
      <c r="C134" s="173"/>
      <c r="D134" s="173"/>
      <c r="E134" s="174" t="s">
        <v>5</v>
      </c>
      <c r="F134" s="248" t="s">
        <v>338</v>
      </c>
      <c r="G134" s="249"/>
      <c r="H134" s="249"/>
      <c r="I134" s="249"/>
      <c r="J134" s="173"/>
      <c r="K134" s="175">
        <v>1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153</v>
      </c>
      <c r="AU134" s="179" t="s">
        <v>103</v>
      </c>
      <c r="AV134" s="10" t="s">
        <v>103</v>
      </c>
      <c r="AW134" s="10" t="s">
        <v>32</v>
      </c>
      <c r="AX134" s="10" t="s">
        <v>82</v>
      </c>
      <c r="AY134" s="179" t="s">
        <v>145</v>
      </c>
    </row>
    <row r="135" spans="2:65" s="1" customFormat="1" ht="38.25" customHeight="1">
      <c r="B135" s="134"/>
      <c r="C135" s="163" t="s">
        <v>173</v>
      </c>
      <c r="D135" s="163" t="s">
        <v>146</v>
      </c>
      <c r="E135" s="164" t="s">
        <v>349</v>
      </c>
      <c r="F135" s="254" t="s">
        <v>350</v>
      </c>
      <c r="G135" s="254"/>
      <c r="H135" s="254"/>
      <c r="I135" s="254"/>
      <c r="J135" s="165" t="s">
        <v>162</v>
      </c>
      <c r="K135" s="166">
        <v>13.5</v>
      </c>
      <c r="L135" s="238">
        <v>0</v>
      </c>
      <c r="M135" s="238"/>
      <c r="N135" s="239">
        <f>ROUND(L135*K135,3)</f>
        <v>0</v>
      </c>
      <c r="O135" s="239"/>
      <c r="P135" s="239"/>
      <c r="Q135" s="239"/>
      <c r="R135" s="137"/>
      <c r="T135" s="168" t="s">
        <v>5</v>
      </c>
      <c r="U135" s="45" t="s">
        <v>42</v>
      </c>
      <c r="V135" s="37"/>
      <c r="W135" s="169">
        <f>V135*K135</f>
        <v>0</v>
      </c>
      <c r="X135" s="169">
        <v>0</v>
      </c>
      <c r="Y135" s="169">
        <f>X135*K135</f>
        <v>0</v>
      </c>
      <c r="Z135" s="169">
        <v>6.8000000000000005E-2</v>
      </c>
      <c r="AA135" s="170">
        <f>Z135*K135</f>
        <v>0.91800000000000004</v>
      </c>
      <c r="AR135" s="20" t="s">
        <v>150</v>
      </c>
      <c r="AT135" s="20" t="s">
        <v>146</v>
      </c>
      <c r="AU135" s="20" t="s">
        <v>103</v>
      </c>
      <c r="AY135" s="20" t="s">
        <v>145</v>
      </c>
      <c r="BE135" s="107">
        <f>IF(U135="základná",N135,0)</f>
        <v>0</v>
      </c>
      <c r="BF135" s="107">
        <f>IF(U135="znížená",N135,0)</f>
        <v>0</v>
      </c>
      <c r="BG135" s="107">
        <f>IF(U135="zákl. prenesená",N135,0)</f>
        <v>0</v>
      </c>
      <c r="BH135" s="107">
        <f>IF(U135="zníž. prenesená",N135,0)</f>
        <v>0</v>
      </c>
      <c r="BI135" s="107">
        <f>IF(U135="nulová",N135,0)</f>
        <v>0</v>
      </c>
      <c r="BJ135" s="20" t="s">
        <v>103</v>
      </c>
      <c r="BK135" s="171">
        <f>ROUND(L135*K135,3)</f>
        <v>0</v>
      </c>
      <c r="BL135" s="20" t="s">
        <v>150</v>
      </c>
      <c r="BM135" s="20" t="s">
        <v>351</v>
      </c>
    </row>
    <row r="136" spans="2:65" s="10" customFormat="1" ht="16.5" customHeight="1">
      <c r="B136" s="172"/>
      <c r="C136" s="173"/>
      <c r="D136" s="173"/>
      <c r="E136" s="174" t="s">
        <v>5</v>
      </c>
      <c r="F136" s="248" t="s">
        <v>329</v>
      </c>
      <c r="G136" s="249"/>
      <c r="H136" s="249"/>
      <c r="I136" s="249"/>
      <c r="J136" s="173"/>
      <c r="K136" s="175">
        <v>13.5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8"/>
      <c r="AT136" s="179" t="s">
        <v>153</v>
      </c>
      <c r="AU136" s="179" t="s">
        <v>103</v>
      </c>
      <c r="AV136" s="10" t="s">
        <v>103</v>
      </c>
      <c r="AW136" s="10" t="s">
        <v>32</v>
      </c>
      <c r="AX136" s="10" t="s">
        <v>82</v>
      </c>
      <c r="AY136" s="179" t="s">
        <v>145</v>
      </c>
    </row>
    <row r="137" spans="2:65" s="1" customFormat="1" ht="38.25" customHeight="1">
      <c r="B137" s="134"/>
      <c r="C137" s="163" t="s">
        <v>177</v>
      </c>
      <c r="D137" s="163" t="s">
        <v>146</v>
      </c>
      <c r="E137" s="164" t="s">
        <v>352</v>
      </c>
      <c r="F137" s="254" t="s">
        <v>353</v>
      </c>
      <c r="G137" s="254"/>
      <c r="H137" s="254"/>
      <c r="I137" s="254"/>
      <c r="J137" s="165" t="s">
        <v>156</v>
      </c>
      <c r="K137" s="166">
        <v>1.0469999999999999</v>
      </c>
      <c r="L137" s="238">
        <v>0</v>
      </c>
      <c r="M137" s="238"/>
      <c r="N137" s="239">
        <f t="shared" ref="N137:N143" si="5">ROUND(L137*K137,3)</f>
        <v>0</v>
      </c>
      <c r="O137" s="239"/>
      <c r="P137" s="239"/>
      <c r="Q137" s="239"/>
      <c r="R137" s="137"/>
      <c r="T137" s="168" t="s">
        <v>5</v>
      </c>
      <c r="U137" s="45" t="s">
        <v>42</v>
      </c>
      <c r="V137" s="37"/>
      <c r="W137" s="169">
        <f t="shared" ref="W137:W143" si="6">V137*K137</f>
        <v>0</v>
      </c>
      <c r="X137" s="169">
        <v>0</v>
      </c>
      <c r="Y137" s="169">
        <f t="shared" ref="Y137:Y143" si="7">X137*K137</f>
        <v>0</v>
      </c>
      <c r="Z137" s="169">
        <v>0</v>
      </c>
      <c r="AA137" s="170">
        <f t="shared" ref="AA137:AA143" si="8">Z137*K137</f>
        <v>0</v>
      </c>
      <c r="AR137" s="20" t="s">
        <v>150</v>
      </c>
      <c r="AT137" s="20" t="s">
        <v>146</v>
      </c>
      <c r="AU137" s="20" t="s">
        <v>103</v>
      </c>
      <c r="AY137" s="20" t="s">
        <v>145</v>
      </c>
      <c r="BE137" s="107">
        <f t="shared" ref="BE137:BE143" si="9">IF(U137="základná",N137,0)</f>
        <v>0</v>
      </c>
      <c r="BF137" s="107">
        <f t="shared" ref="BF137:BF143" si="10">IF(U137="znížená",N137,0)</f>
        <v>0</v>
      </c>
      <c r="BG137" s="107">
        <f t="shared" ref="BG137:BG143" si="11">IF(U137="zákl. prenesená",N137,0)</f>
        <v>0</v>
      </c>
      <c r="BH137" s="107">
        <f t="shared" ref="BH137:BH143" si="12">IF(U137="zníž. prenesená",N137,0)</f>
        <v>0</v>
      </c>
      <c r="BI137" s="107">
        <f t="shared" ref="BI137:BI143" si="13">IF(U137="nulová",N137,0)</f>
        <v>0</v>
      </c>
      <c r="BJ137" s="20" t="s">
        <v>103</v>
      </c>
      <c r="BK137" s="171">
        <f t="shared" ref="BK137:BK143" si="14">ROUND(L137*K137,3)</f>
        <v>0</v>
      </c>
      <c r="BL137" s="20" t="s">
        <v>150</v>
      </c>
      <c r="BM137" s="20" t="s">
        <v>354</v>
      </c>
    </row>
    <row r="138" spans="2:65" s="1" customFormat="1" ht="25.5" customHeight="1">
      <c r="B138" s="134"/>
      <c r="C138" s="163" t="s">
        <v>182</v>
      </c>
      <c r="D138" s="163" t="s">
        <v>146</v>
      </c>
      <c r="E138" s="164" t="s">
        <v>355</v>
      </c>
      <c r="F138" s="254" t="s">
        <v>356</v>
      </c>
      <c r="G138" s="254"/>
      <c r="H138" s="254"/>
      <c r="I138" s="254"/>
      <c r="J138" s="165" t="s">
        <v>156</v>
      </c>
      <c r="K138" s="166">
        <v>2.0939999999999999</v>
      </c>
      <c r="L138" s="238">
        <v>0</v>
      </c>
      <c r="M138" s="238"/>
      <c r="N138" s="239">
        <f t="shared" si="5"/>
        <v>0</v>
      </c>
      <c r="O138" s="239"/>
      <c r="P138" s="239"/>
      <c r="Q138" s="239"/>
      <c r="R138" s="137"/>
      <c r="T138" s="168" t="s">
        <v>5</v>
      </c>
      <c r="U138" s="45" t="s">
        <v>42</v>
      </c>
      <c r="V138" s="37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0" t="s">
        <v>150</v>
      </c>
      <c r="AT138" s="20" t="s">
        <v>146</v>
      </c>
      <c r="AU138" s="20" t="s">
        <v>103</v>
      </c>
      <c r="AY138" s="20" t="s">
        <v>145</v>
      </c>
      <c r="BE138" s="107">
        <f t="shared" si="9"/>
        <v>0</v>
      </c>
      <c r="BF138" s="107">
        <f t="shared" si="10"/>
        <v>0</v>
      </c>
      <c r="BG138" s="107">
        <f t="shared" si="11"/>
        <v>0</v>
      </c>
      <c r="BH138" s="107">
        <f t="shared" si="12"/>
        <v>0</v>
      </c>
      <c r="BI138" s="107">
        <f t="shared" si="13"/>
        <v>0</v>
      </c>
      <c r="BJ138" s="20" t="s">
        <v>103</v>
      </c>
      <c r="BK138" s="171">
        <f t="shared" si="14"/>
        <v>0</v>
      </c>
      <c r="BL138" s="20" t="s">
        <v>150</v>
      </c>
      <c r="BM138" s="20" t="s">
        <v>357</v>
      </c>
    </row>
    <row r="139" spans="2:65" s="1" customFormat="1" ht="25.5" customHeight="1">
      <c r="B139" s="134"/>
      <c r="C139" s="163" t="s">
        <v>187</v>
      </c>
      <c r="D139" s="163" t="s">
        <v>146</v>
      </c>
      <c r="E139" s="164" t="s">
        <v>240</v>
      </c>
      <c r="F139" s="254" t="s">
        <v>241</v>
      </c>
      <c r="G139" s="254"/>
      <c r="H139" s="254"/>
      <c r="I139" s="254"/>
      <c r="J139" s="165" t="s">
        <v>156</v>
      </c>
      <c r="K139" s="166">
        <v>1.0469999999999999</v>
      </c>
      <c r="L139" s="238">
        <v>0</v>
      </c>
      <c r="M139" s="238"/>
      <c r="N139" s="239">
        <f t="shared" si="5"/>
        <v>0</v>
      </c>
      <c r="O139" s="239"/>
      <c r="P139" s="239"/>
      <c r="Q139" s="239"/>
      <c r="R139" s="137"/>
      <c r="T139" s="168" t="s">
        <v>5</v>
      </c>
      <c r="U139" s="45" t="s">
        <v>42</v>
      </c>
      <c r="V139" s="37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0" t="s">
        <v>150</v>
      </c>
      <c r="AT139" s="20" t="s">
        <v>146</v>
      </c>
      <c r="AU139" s="20" t="s">
        <v>103</v>
      </c>
      <c r="AY139" s="20" t="s">
        <v>145</v>
      </c>
      <c r="BE139" s="107">
        <f t="shared" si="9"/>
        <v>0</v>
      </c>
      <c r="BF139" s="107">
        <f t="shared" si="10"/>
        <v>0</v>
      </c>
      <c r="BG139" s="107">
        <f t="shared" si="11"/>
        <v>0</v>
      </c>
      <c r="BH139" s="107">
        <f t="shared" si="12"/>
        <v>0</v>
      </c>
      <c r="BI139" s="107">
        <f t="shared" si="13"/>
        <v>0</v>
      </c>
      <c r="BJ139" s="20" t="s">
        <v>103</v>
      </c>
      <c r="BK139" s="171">
        <f t="shared" si="14"/>
        <v>0</v>
      </c>
      <c r="BL139" s="20" t="s">
        <v>150</v>
      </c>
      <c r="BM139" s="20" t="s">
        <v>358</v>
      </c>
    </row>
    <row r="140" spans="2:65" s="1" customFormat="1" ht="25.5" customHeight="1">
      <c r="B140" s="134"/>
      <c r="C140" s="163" t="s">
        <v>193</v>
      </c>
      <c r="D140" s="163" t="s">
        <v>146</v>
      </c>
      <c r="E140" s="164" t="s">
        <v>243</v>
      </c>
      <c r="F140" s="254" t="s">
        <v>244</v>
      </c>
      <c r="G140" s="254"/>
      <c r="H140" s="254"/>
      <c r="I140" s="254"/>
      <c r="J140" s="165" t="s">
        <v>156</v>
      </c>
      <c r="K140" s="166">
        <v>16.751999999999999</v>
      </c>
      <c r="L140" s="238">
        <v>0</v>
      </c>
      <c r="M140" s="238"/>
      <c r="N140" s="239">
        <f t="shared" si="5"/>
        <v>0</v>
      </c>
      <c r="O140" s="239"/>
      <c r="P140" s="239"/>
      <c r="Q140" s="239"/>
      <c r="R140" s="137"/>
      <c r="T140" s="168" t="s">
        <v>5</v>
      </c>
      <c r="U140" s="45" t="s">
        <v>42</v>
      </c>
      <c r="V140" s="37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0" t="s">
        <v>150</v>
      </c>
      <c r="AT140" s="20" t="s">
        <v>146</v>
      </c>
      <c r="AU140" s="20" t="s">
        <v>103</v>
      </c>
      <c r="AY140" s="20" t="s">
        <v>145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20" t="s">
        <v>103</v>
      </c>
      <c r="BK140" s="171">
        <f t="shared" si="14"/>
        <v>0</v>
      </c>
      <c r="BL140" s="20" t="s">
        <v>150</v>
      </c>
      <c r="BM140" s="20" t="s">
        <v>359</v>
      </c>
    </row>
    <row r="141" spans="2:65" s="1" customFormat="1" ht="25.5" customHeight="1">
      <c r="B141" s="134"/>
      <c r="C141" s="163" t="s">
        <v>198</v>
      </c>
      <c r="D141" s="163" t="s">
        <v>146</v>
      </c>
      <c r="E141" s="164" t="s">
        <v>247</v>
      </c>
      <c r="F141" s="254" t="s">
        <v>248</v>
      </c>
      <c r="G141" s="254"/>
      <c r="H141" s="254"/>
      <c r="I141" s="254"/>
      <c r="J141" s="165" t="s">
        <v>156</v>
      </c>
      <c r="K141" s="166">
        <v>1.0469999999999999</v>
      </c>
      <c r="L141" s="238">
        <v>0</v>
      </c>
      <c r="M141" s="238"/>
      <c r="N141" s="239">
        <f t="shared" si="5"/>
        <v>0</v>
      </c>
      <c r="O141" s="239"/>
      <c r="P141" s="239"/>
      <c r="Q141" s="239"/>
      <c r="R141" s="137"/>
      <c r="T141" s="168" t="s">
        <v>5</v>
      </c>
      <c r="U141" s="45" t="s">
        <v>42</v>
      </c>
      <c r="V141" s="37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0" t="s">
        <v>150</v>
      </c>
      <c r="AT141" s="20" t="s">
        <v>146</v>
      </c>
      <c r="AU141" s="20" t="s">
        <v>103</v>
      </c>
      <c r="AY141" s="20" t="s">
        <v>145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20" t="s">
        <v>103</v>
      </c>
      <c r="BK141" s="171">
        <f t="shared" si="14"/>
        <v>0</v>
      </c>
      <c r="BL141" s="20" t="s">
        <v>150</v>
      </c>
      <c r="BM141" s="20" t="s">
        <v>360</v>
      </c>
    </row>
    <row r="142" spans="2:65" s="1" customFormat="1" ht="25.5" customHeight="1">
      <c r="B142" s="134"/>
      <c r="C142" s="163" t="s">
        <v>202</v>
      </c>
      <c r="D142" s="163" t="s">
        <v>146</v>
      </c>
      <c r="E142" s="164" t="s">
        <v>251</v>
      </c>
      <c r="F142" s="254" t="s">
        <v>252</v>
      </c>
      <c r="G142" s="254"/>
      <c r="H142" s="254"/>
      <c r="I142" s="254"/>
      <c r="J142" s="165" t="s">
        <v>156</v>
      </c>
      <c r="K142" s="166">
        <v>8.3759999999999994</v>
      </c>
      <c r="L142" s="238">
        <v>0</v>
      </c>
      <c r="M142" s="238"/>
      <c r="N142" s="239">
        <f t="shared" si="5"/>
        <v>0</v>
      </c>
      <c r="O142" s="239"/>
      <c r="P142" s="239"/>
      <c r="Q142" s="239"/>
      <c r="R142" s="137"/>
      <c r="T142" s="168" t="s">
        <v>5</v>
      </c>
      <c r="U142" s="45" t="s">
        <v>42</v>
      </c>
      <c r="V142" s="37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0" t="s">
        <v>150</v>
      </c>
      <c r="AT142" s="20" t="s">
        <v>146</v>
      </c>
      <c r="AU142" s="20" t="s">
        <v>103</v>
      </c>
      <c r="AY142" s="20" t="s">
        <v>145</v>
      </c>
      <c r="BE142" s="107">
        <f t="shared" si="9"/>
        <v>0</v>
      </c>
      <c r="BF142" s="107">
        <f t="shared" si="10"/>
        <v>0</v>
      </c>
      <c r="BG142" s="107">
        <f t="shared" si="11"/>
        <v>0</v>
      </c>
      <c r="BH142" s="107">
        <f t="shared" si="12"/>
        <v>0</v>
      </c>
      <c r="BI142" s="107">
        <f t="shared" si="13"/>
        <v>0</v>
      </c>
      <c r="BJ142" s="20" t="s">
        <v>103</v>
      </c>
      <c r="BK142" s="171">
        <f t="shared" si="14"/>
        <v>0</v>
      </c>
      <c r="BL142" s="20" t="s">
        <v>150</v>
      </c>
      <c r="BM142" s="20" t="s">
        <v>361</v>
      </c>
    </row>
    <row r="143" spans="2:65" s="1" customFormat="1" ht="25.5" customHeight="1">
      <c r="B143" s="134"/>
      <c r="C143" s="163" t="s">
        <v>211</v>
      </c>
      <c r="D143" s="163" t="s">
        <v>146</v>
      </c>
      <c r="E143" s="164" t="s">
        <v>255</v>
      </c>
      <c r="F143" s="254" t="s">
        <v>256</v>
      </c>
      <c r="G143" s="254"/>
      <c r="H143" s="254"/>
      <c r="I143" s="254"/>
      <c r="J143" s="165" t="s">
        <v>156</v>
      </c>
      <c r="K143" s="166">
        <v>1.0469999999999999</v>
      </c>
      <c r="L143" s="238">
        <v>0</v>
      </c>
      <c r="M143" s="238"/>
      <c r="N143" s="239">
        <f t="shared" si="5"/>
        <v>0</v>
      </c>
      <c r="O143" s="239"/>
      <c r="P143" s="239"/>
      <c r="Q143" s="239"/>
      <c r="R143" s="137"/>
      <c r="T143" s="168" t="s">
        <v>5</v>
      </c>
      <c r="U143" s="45" t="s">
        <v>42</v>
      </c>
      <c r="V143" s="37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0" t="s">
        <v>150</v>
      </c>
      <c r="AT143" s="20" t="s">
        <v>146</v>
      </c>
      <c r="AU143" s="20" t="s">
        <v>103</v>
      </c>
      <c r="AY143" s="20" t="s">
        <v>145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20" t="s">
        <v>103</v>
      </c>
      <c r="BK143" s="171">
        <f t="shared" si="14"/>
        <v>0</v>
      </c>
      <c r="BL143" s="20" t="s">
        <v>150</v>
      </c>
      <c r="BM143" s="20" t="s">
        <v>362</v>
      </c>
    </row>
    <row r="144" spans="2:65" s="9" customFormat="1" ht="29.85" customHeight="1">
      <c r="B144" s="152"/>
      <c r="C144" s="153"/>
      <c r="D144" s="162" t="s">
        <v>118</v>
      </c>
      <c r="E144" s="162"/>
      <c r="F144" s="162"/>
      <c r="G144" s="162"/>
      <c r="H144" s="162"/>
      <c r="I144" s="162"/>
      <c r="J144" s="162"/>
      <c r="K144" s="162"/>
      <c r="L144" s="162"/>
      <c r="M144" s="162"/>
      <c r="N144" s="279">
        <f>BK144</f>
        <v>0</v>
      </c>
      <c r="O144" s="280"/>
      <c r="P144" s="280"/>
      <c r="Q144" s="280"/>
      <c r="R144" s="155"/>
      <c r="T144" s="156"/>
      <c r="U144" s="153"/>
      <c r="V144" s="153"/>
      <c r="W144" s="157">
        <f>W145</f>
        <v>0</v>
      </c>
      <c r="X144" s="153"/>
      <c r="Y144" s="157">
        <f>Y145</f>
        <v>0</v>
      </c>
      <c r="Z144" s="153"/>
      <c r="AA144" s="158">
        <f>AA145</f>
        <v>0</v>
      </c>
      <c r="AR144" s="159" t="s">
        <v>82</v>
      </c>
      <c r="AT144" s="160" t="s">
        <v>74</v>
      </c>
      <c r="AU144" s="160" t="s">
        <v>82</v>
      </c>
      <c r="AY144" s="159" t="s">
        <v>145</v>
      </c>
      <c r="BK144" s="161">
        <f>BK145</f>
        <v>0</v>
      </c>
    </row>
    <row r="145" spans="2:65" s="1" customFormat="1" ht="38.25" customHeight="1">
      <c r="B145" s="134"/>
      <c r="C145" s="163" t="s">
        <v>217</v>
      </c>
      <c r="D145" s="163" t="s">
        <v>146</v>
      </c>
      <c r="E145" s="164" t="s">
        <v>259</v>
      </c>
      <c r="F145" s="254" t="s">
        <v>260</v>
      </c>
      <c r="G145" s="254"/>
      <c r="H145" s="254"/>
      <c r="I145" s="254"/>
      <c r="J145" s="165" t="s">
        <v>156</v>
      </c>
      <c r="K145" s="166">
        <v>2.3E-2</v>
      </c>
      <c r="L145" s="238">
        <v>0</v>
      </c>
      <c r="M145" s="238"/>
      <c r="N145" s="239">
        <f>ROUND(L145*K145,3)</f>
        <v>0</v>
      </c>
      <c r="O145" s="239"/>
      <c r="P145" s="239"/>
      <c r="Q145" s="239"/>
      <c r="R145" s="137"/>
      <c r="T145" s="168" t="s">
        <v>5</v>
      </c>
      <c r="U145" s="45" t="s">
        <v>42</v>
      </c>
      <c r="V145" s="37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0" t="s">
        <v>150</v>
      </c>
      <c r="AT145" s="20" t="s">
        <v>146</v>
      </c>
      <c r="AU145" s="20" t="s">
        <v>103</v>
      </c>
      <c r="AY145" s="20" t="s">
        <v>145</v>
      </c>
      <c r="BE145" s="107">
        <f>IF(U145="základná",N145,0)</f>
        <v>0</v>
      </c>
      <c r="BF145" s="107">
        <f>IF(U145="znížená",N145,0)</f>
        <v>0</v>
      </c>
      <c r="BG145" s="107">
        <f>IF(U145="zákl. prenesená",N145,0)</f>
        <v>0</v>
      </c>
      <c r="BH145" s="107">
        <f>IF(U145="zníž. prenesená",N145,0)</f>
        <v>0</v>
      </c>
      <c r="BI145" s="107">
        <f>IF(U145="nulová",N145,0)</f>
        <v>0</v>
      </c>
      <c r="BJ145" s="20" t="s">
        <v>103</v>
      </c>
      <c r="BK145" s="171">
        <f>ROUND(L145*K145,3)</f>
        <v>0</v>
      </c>
      <c r="BL145" s="20" t="s">
        <v>150</v>
      </c>
      <c r="BM145" s="20" t="s">
        <v>363</v>
      </c>
    </row>
    <row r="146" spans="2:65" s="9" customFormat="1" ht="37.35" customHeight="1">
      <c r="B146" s="152"/>
      <c r="C146" s="153"/>
      <c r="D146" s="154" t="s">
        <v>119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81">
        <f>BK146</f>
        <v>0</v>
      </c>
      <c r="O146" s="282"/>
      <c r="P146" s="282"/>
      <c r="Q146" s="282"/>
      <c r="R146" s="155"/>
      <c r="T146" s="156"/>
      <c r="U146" s="153"/>
      <c r="V146" s="153"/>
      <c r="W146" s="157">
        <f>W147+W160+W165</f>
        <v>0</v>
      </c>
      <c r="X146" s="153"/>
      <c r="Y146" s="157">
        <f>Y147+Y160+Y165</f>
        <v>9.5310499999999992E-2</v>
      </c>
      <c r="Z146" s="153"/>
      <c r="AA146" s="158">
        <f>AA147+AA160+AA165</f>
        <v>3.7039999999999997E-2</v>
      </c>
      <c r="AR146" s="159" t="s">
        <v>103</v>
      </c>
      <c r="AT146" s="160" t="s">
        <v>74</v>
      </c>
      <c r="AU146" s="160" t="s">
        <v>75</v>
      </c>
      <c r="AY146" s="159" t="s">
        <v>145</v>
      </c>
      <c r="BK146" s="161">
        <f>BK147+BK160+BK165</f>
        <v>0</v>
      </c>
    </row>
    <row r="147" spans="2:65" s="9" customFormat="1" ht="19.95" customHeight="1">
      <c r="B147" s="152"/>
      <c r="C147" s="153"/>
      <c r="D147" s="162" t="s">
        <v>332</v>
      </c>
      <c r="E147" s="162"/>
      <c r="F147" s="162"/>
      <c r="G147" s="162"/>
      <c r="H147" s="162"/>
      <c r="I147" s="162"/>
      <c r="J147" s="162"/>
      <c r="K147" s="162"/>
      <c r="L147" s="162"/>
      <c r="M147" s="162"/>
      <c r="N147" s="255">
        <f>BK147</f>
        <v>0</v>
      </c>
      <c r="O147" s="256"/>
      <c r="P147" s="256"/>
      <c r="Q147" s="256"/>
      <c r="R147" s="155"/>
      <c r="T147" s="156"/>
      <c r="U147" s="153"/>
      <c r="V147" s="153"/>
      <c r="W147" s="157">
        <f>SUM(W148:W159)</f>
        <v>0</v>
      </c>
      <c r="X147" s="153"/>
      <c r="Y147" s="157">
        <f>SUM(Y148:Y159)</f>
        <v>1.1400000000000002E-3</v>
      </c>
      <c r="Z147" s="153"/>
      <c r="AA147" s="158">
        <f>SUM(AA148:AA159)</f>
        <v>3.7039999999999997E-2</v>
      </c>
      <c r="AR147" s="159" t="s">
        <v>103</v>
      </c>
      <c r="AT147" s="160" t="s">
        <v>74</v>
      </c>
      <c r="AU147" s="160" t="s">
        <v>82</v>
      </c>
      <c r="AY147" s="159" t="s">
        <v>145</v>
      </c>
      <c r="BK147" s="161">
        <f>SUM(BK148:BK159)</f>
        <v>0</v>
      </c>
    </row>
    <row r="148" spans="2:65" s="1" customFormat="1" ht="16.5" customHeight="1">
      <c r="B148" s="134"/>
      <c r="C148" s="163" t="s">
        <v>222</v>
      </c>
      <c r="D148" s="163" t="s">
        <v>146</v>
      </c>
      <c r="E148" s="164" t="s">
        <v>364</v>
      </c>
      <c r="F148" s="254" t="s">
        <v>365</v>
      </c>
      <c r="G148" s="254"/>
      <c r="H148" s="254"/>
      <c r="I148" s="254"/>
      <c r="J148" s="165" t="s">
        <v>220</v>
      </c>
      <c r="K148" s="166">
        <v>2</v>
      </c>
      <c r="L148" s="238">
        <v>0</v>
      </c>
      <c r="M148" s="238"/>
      <c r="N148" s="239">
        <f t="shared" ref="N148:N153" si="15">ROUND(L148*K148,3)</f>
        <v>0</v>
      </c>
      <c r="O148" s="239"/>
      <c r="P148" s="239"/>
      <c r="Q148" s="239"/>
      <c r="R148" s="137"/>
      <c r="T148" s="168" t="s">
        <v>5</v>
      </c>
      <c r="U148" s="45" t="s">
        <v>42</v>
      </c>
      <c r="V148" s="37"/>
      <c r="W148" s="169">
        <f t="shared" ref="W148:W153" si="16">V148*K148</f>
        <v>0</v>
      </c>
      <c r="X148" s="169">
        <v>1.3999999999999999E-4</v>
      </c>
      <c r="Y148" s="169">
        <f t="shared" ref="Y148:Y153" si="17">X148*K148</f>
        <v>2.7999999999999998E-4</v>
      </c>
      <c r="Z148" s="169">
        <v>0</v>
      </c>
      <c r="AA148" s="170">
        <f t="shared" ref="AA148:AA153" si="18">Z148*K148</f>
        <v>0</v>
      </c>
      <c r="AR148" s="20" t="s">
        <v>222</v>
      </c>
      <c r="AT148" s="20" t="s">
        <v>146</v>
      </c>
      <c r="AU148" s="20" t="s">
        <v>103</v>
      </c>
      <c r="AY148" s="20" t="s">
        <v>145</v>
      </c>
      <c r="BE148" s="107">
        <f t="shared" ref="BE148:BE153" si="19">IF(U148="základná",N148,0)</f>
        <v>0</v>
      </c>
      <c r="BF148" s="107">
        <f t="shared" ref="BF148:BF153" si="20">IF(U148="znížená",N148,0)</f>
        <v>0</v>
      </c>
      <c r="BG148" s="107">
        <f t="shared" ref="BG148:BG153" si="21">IF(U148="zákl. prenesená",N148,0)</f>
        <v>0</v>
      </c>
      <c r="BH148" s="107">
        <f t="shared" ref="BH148:BH153" si="22">IF(U148="zníž. prenesená",N148,0)</f>
        <v>0</v>
      </c>
      <c r="BI148" s="107">
        <f t="shared" ref="BI148:BI153" si="23">IF(U148="nulová",N148,0)</f>
        <v>0</v>
      </c>
      <c r="BJ148" s="20" t="s">
        <v>103</v>
      </c>
      <c r="BK148" s="171">
        <f t="shared" ref="BK148:BK153" si="24">ROUND(L148*K148,3)</f>
        <v>0</v>
      </c>
      <c r="BL148" s="20" t="s">
        <v>222</v>
      </c>
      <c r="BM148" s="20" t="s">
        <v>366</v>
      </c>
    </row>
    <row r="149" spans="2:65" s="1" customFormat="1" ht="16.5" customHeight="1">
      <c r="B149" s="134"/>
      <c r="C149" s="163" t="s">
        <v>227</v>
      </c>
      <c r="D149" s="163" t="s">
        <v>146</v>
      </c>
      <c r="E149" s="164" t="s">
        <v>367</v>
      </c>
      <c r="F149" s="254" t="s">
        <v>368</v>
      </c>
      <c r="G149" s="254"/>
      <c r="H149" s="254"/>
      <c r="I149" s="254"/>
      <c r="J149" s="165" t="s">
        <v>220</v>
      </c>
      <c r="K149" s="166">
        <v>2</v>
      </c>
      <c r="L149" s="238">
        <v>0</v>
      </c>
      <c r="M149" s="238"/>
      <c r="N149" s="239">
        <f t="shared" si="15"/>
        <v>0</v>
      </c>
      <c r="O149" s="239"/>
      <c r="P149" s="239"/>
      <c r="Q149" s="239"/>
      <c r="R149" s="137"/>
      <c r="T149" s="168" t="s">
        <v>5</v>
      </c>
      <c r="U149" s="45" t="s">
        <v>42</v>
      </c>
      <c r="V149" s="37"/>
      <c r="W149" s="169">
        <f t="shared" si="16"/>
        <v>0</v>
      </c>
      <c r="X149" s="169">
        <v>3.2000000000000003E-4</v>
      </c>
      <c r="Y149" s="169">
        <f t="shared" si="17"/>
        <v>6.4000000000000005E-4</v>
      </c>
      <c r="Z149" s="169">
        <v>0</v>
      </c>
      <c r="AA149" s="170">
        <f t="shared" si="18"/>
        <v>0</v>
      </c>
      <c r="AR149" s="20" t="s">
        <v>222</v>
      </c>
      <c r="AT149" s="20" t="s">
        <v>146</v>
      </c>
      <c r="AU149" s="20" t="s">
        <v>103</v>
      </c>
      <c r="AY149" s="20" t="s">
        <v>145</v>
      </c>
      <c r="BE149" s="107">
        <f t="shared" si="19"/>
        <v>0</v>
      </c>
      <c r="BF149" s="107">
        <f t="shared" si="20"/>
        <v>0</v>
      </c>
      <c r="BG149" s="107">
        <f t="shared" si="21"/>
        <v>0</v>
      </c>
      <c r="BH149" s="107">
        <f t="shared" si="22"/>
        <v>0</v>
      </c>
      <c r="BI149" s="107">
        <f t="shared" si="23"/>
        <v>0</v>
      </c>
      <c r="BJ149" s="20" t="s">
        <v>103</v>
      </c>
      <c r="BK149" s="171">
        <f t="shared" si="24"/>
        <v>0</v>
      </c>
      <c r="BL149" s="20" t="s">
        <v>222</v>
      </c>
      <c r="BM149" s="20" t="s">
        <v>369</v>
      </c>
    </row>
    <row r="150" spans="2:65" s="1" customFormat="1" ht="16.5" customHeight="1">
      <c r="B150" s="134"/>
      <c r="C150" s="163" t="s">
        <v>232</v>
      </c>
      <c r="D150" s="163" t="s">
        <v>146</v>
      </c>
      <c r="E150" s="164" t="s">
        <v>370</v>
      </c>
      <c r="F150" s="254" t="s">
        <v>371</v>
      </c>
      <c r="G150" s="254"/>
      <c r="H150" s="254"/>
      <c r="I150" s="254"/>
      <c r="J150" s="165" t="s">
        <v>372</v>
      </c>
      <c r="K150" s="166">
        <v>2</v>
      </c>
      <c r="L150" s="238">
        <v>0</v>
      </c>
      <c r="M150" s="238"/>
      <c r="N150" s="239">
        <f t="shared" si="15"/>
        <v>0</v>
      </c>
      <c r="O150" s="239"/>
      <c r="P150" s="239"/>
      <c r="Q150" s="239"/>
      <c r="R150" s="137"/>
      <c r="T150" s="168" t="s">
        <v>5</v>
      </c>
      <c r="U150" s="45" t="s">
        <v>42</v>
      </c>
      <c r="V150" s="37"/>
      <c r="W150" s="169">
        <f t="shared" si="16"/>
        <v>0</v>
      </c>
      <c r="X150" s="169">
        <v>0</v>
      </c>
      <c r="Y150" s="169">
        <f t="shared" si="17"/>
        <v>0</v>
      </c>
      <c r="Z150" s="169">
        <v>1.72E-2</v>
      </c>
      <c r="AA150" s="170">
        <f t="shared" si="18"/>
        <v>3.44E-2</v>
      </c>
      <c r="AR150" s="20" t="s">
        <v>222</v>
      </c>
      <c r="AT150" s="20" t="s">
        <v>146</v>
      </c>
      <c r="AU150" s="20" t="s">
        <v>103</v>
      </c>
      <c r="AY150" s="20" t="s">
        <v>145</v>
      </c>
      <c r="BE150" s="107">
        <f t="shared" si="19"/>
        <v>0</v>
      </c>
      <c r="BF150" s="107">
        <f t="shared" si="20"/>
        <v>0</v>
      </c>
      <c r="BG150" s="107">
        <f t="shared" si="21"/>
        <v>0</v>
      </c>
      <c r="BH150" s="107">
        <f t="shared" si="22"/>
        <v>0</v>
      </c>
      <c r="BI150" s="107">
        <f t="shared" si="23"/>
        <v>0</v>
      </c>
      <c r="BJ150" s="20" t="s">
        <v>103</v>
      </c>
      <c r="BK150" s="171">
        <f t="shared" si="24"/>
        <v>0</v>
      </c>
      <c r="BL150" s="20" t="s">
        <v>222</v>
      </c>
      <c r="BM150" s="20" t="s">
        <v>373</v>
      </c>
    </row>
    <row r="151" spans="2:65" s="1" customFormat="1" ht="38.25" customHeight="1">
      <c r="B151" s="134"/>
      <c r="C151" s="163" t="s">
        <v>239</v>
      </c>
      <c r="D151" s="163" t="s">
        <v>146</v>
      </c>
      <c r="E151" s="164" t="s">
        <v>374</v>
      </c>
      <c r="F151" s="254" t="s">
        <v>375</v>
      </c>
      <c r="G151" s="254"/>
      <c r="H151" s="254"/>
      <c r="I151" s="254"/>
      <c r="J151" s="165" t="s">
        <v>220</v>
      </c>
      <c r="K151" s="166">
        <v>1</v>
      </c>
      <c r="L151" s="238">
        <v>0</v>
      </c>
      <c r="M151" s="238"/>
      <c r="N151" s="239">
        <f t="shared" si="15"/>
        <v>0</v>
      </c>
      <c r="O151" s="239"/>
      <c r="P151" s="239"/>
      <c r="Q151" s="239"/>
      <c r="R151" s="137"/>
      <c r="T151" s="168" t="s">
        <v>5</v>
      </c>
      <c r="U151" s="45" t="s">
        <v>42</v>
      </c>
      <c r="V151" s="37"/>
      <c r="W151" s="169">
        <f t="shared" si="16"/>
        <v>0</v>
      </c>
      <c r="X151" s="169">
        <v>6.0000000000000002E-5</v>
      </c>
      <c r="Y151" s="169">
        <f t="shared" si="17"/>
        <v>6.0000000000000002E-5</v>
      </c>
      <c r="Z151" s="169">
        <v>0</v>
      </c>
      <c r="AA151" s="170">
        <f t="shared" si="18"/>
        <v>0</v>
      </c>
      <c r="AR151" s="20" t="s">
        <v>222</v>
      </c>
      <c r="AT151" s="20" t="s">
        <v>146</v>
      </c>
      <c r="AU151" s="20" t="s">
        <v>103</v>
      </c>
      <c r="AY151" s="20" t="s">
        <v>145</v>
      </c>
      <c r="BE151" s="107">
        <f t="shared" si="19"/>
        <v>0</v>
      </c>
      <c r="BF151" s="107">
        <f t="shared" si="20"/>
        <v>0</v>
      </c>
      <c r="BG151" s="107">
        <f t="shared" si="21"/>
        <v>0</v>
      </c>
      <c r="BH151" s="107">
        <f t="shared" si="22"/>
        <v>0</v>
      </c>
      <c r="BI151" s="107">
        <f t="shared" si="23"/>
        <v>0</v>
      </c>
      <c r="BJ151" s="20" t="s">
        <v>103</v>
      </c>
      <c r="BK151" s="171">
        <f t="shared" si="24"/>
        <v>0</v>
      </c>
      <c r="BL151" s="20" t="s">
        <v>222</v>
      </c>
      <c r="BM151" s="20" t="s">
        <v>376</v>
      </c>
    </row>
    <row r="152" spans="2:65" s="1" customFormat="1" ht="38.25" customHeight="1">
      <c r="B152" s="134"/>
      <c r="C152" s="163" t="s">
        <v>10</v>
      </c>
      <c r="D152" s="163" t="s">
        <v>146</v>
      </c>
      <c r="E152" s="164" t="s">
        <v>377</v>
      </c>
      <c r="F152" s="254" t="s">
        <v>378</v>
      </c>
      <c r="G152" s="254"/>
      <c r="H152" s="254"/>
      <c r="I152" s="254"/>
      <c r="J152" s="165" t="s">
        <v>372</v>
      </c>
      <c r="K152" s="166">
        <v>1</v>
      </c>
      <c r="L152" s="238">
        <v>0</v>
      </c>
      <c r="M152" s="238"/>
      <c r="N152" s="239">
        <f t="shared" si="15"/>
        <v>0</v>
      </c>
      <c r="O152" s="239"/>
      <c r="P152" s="239"/>
      <c r="Q152" s="239"/>
      <c r="R152" s="137"/>
      <c r="T152" s="168" t="s">
        <v>5</v>
      </c>
      <c r="U152" s="45" t="s">
        <v>42</v>
      </c>
      <c r="V152" s="37"/>
      <c r="W152" s="169">
        <f t="shared" si="16"/>
        <v>0</v>
      </c>
      <c r="X152" s="169">
        <v>4.0000000000000003E-5</v>
      </c>
      <c r="Y152" s="169">
        <f t="shared" si="17"/>
        <v>4.0000000000000003E-5</v>
      </c>
      <c r="Z152" s="169">
        <v>0</v>
      </c>
      <c r="AA152" s="170">
        <f t="shared" si="18"/>
        <v>0</v>
      </c>
      <c r="AR152" s="20" t="s">
        <v>222</v>
      </c>
      <c r="AT152" s="20" t="s">
        <v>146</v>
      </c>
      <c r="AU152" s="20" t="s">
        <v>103</v>
      </c>
      <c r="AY152" s="20" t="s">
        <v>145</v>
      </c>
      <c r="BE152" s="107">
        <f t="shared" si="19"/>
        <v>0</v>
      </c>
      <c r="BF152" s="107">
        <f t="shared" si="20"/>
        <v>0</v>
      </c>
      <c r="BG152" s="107">
        <f t="shared" si="21"/>
        <v>0</v>
      </c>
      <c r="BH152" s="107">
        <f t="shared" si="22"/>
        <v>0</v>
      </c>
      <c r="BI152" s="107">
        <f t="shared" si="23"/>
        <v>0</v>
      </c>
      <c r="BJ152" s="20" t="s">
        <v>103</v>
      </c>
      <c r="BK152" s="171">
        <f t="shared" si="24"/>
        <v>0</v>
      </c>
      <c r="BL152" s="20" t="s">
        <v>222</v>
      </c>
      <c r="BM152" s="20" t="s">
        <v>379</v>
      </c>
    </row>
    <row r="153" spans="2:65" s="1" customFormat="1" ht="25.5" customHeight="1">
      <c r="B153" s="134"/>
      <c r="C153" s="163" t="s">
        <v>246</v>
      </c>
      <c r="D153" s="163" t="s">
        <v>146</v>
      </c>
      <c r="E153" s="164" t="s">
        <v>380</v>
      </c>
      <c r="F153" s="254" t="s">
        <v>381</v>
      </c>
      <c r="G153" s="254"/>
      <c r="H153" s="254"/>
      <c r="I153" s="254"/>
      <c r="J153" s="165" t="s">
        <v>372</v>
      </c>
      <c r="K153" s="166">
        <v>1</v>
      </c>
      <c r="L153" s="238">
        <v>0</v>
      </c>
      <c r="M153" s="238"/>
      <c r="N153" s="239">
        <f t="shared" si="15"/>
        <v>0</v>
      </c>
      <c r="O153" s="239"/>
      <c r="P153" s="239"/>
      <c r="Q153" s="239"/>
      <c r="R153" s="137"/>
      <c r="T153" s="168" t="s">
        <v>5</v>
      </c>
      <c r="U153" s="45" t="s">
        <v>42</v>
      </c>
      <c r="V153" s="37"/>
      <c r="W153" s="169">
        <f t="shared" si="16"/>
        <v>0</v>
      </c>
      <c r="X153" s="169">
        <v>0</v>
      </c>
      <c r="Y153" s="169">
        <f t="shared" si="17"/>
        <v>0</v>
      </c>
      <c r="Z153" s="169">
        <v>2.5999999999999999E-3</v>
      </c>
      <c r="AA153" s="170">
        <f t="shared" si="18"/>
        <v>2.5999999999999999E-3</v>
      </c>
      <c r="AR153" s="20" t="s">
        <v>222</v>
      </c>
      <c r="AT153" s="20" t="s">
        <v>146</v>
      </c>
      <c r="AU153" s="20" t="s">
        <v>103</v>
      </c>
      <c r="AY153" s="20" t="s">
        <v>145</v>
      </c>
      <c r="BE153" s="107">
        <f t="shared" si="19"/>
        <v>0</v>
      </c>
      <c r="BF153" s="107">
        <f t="shared" si="20"/>
        <v>0</v>
      </c>
      <c r="BG153" s="107">
        <f t="shared" si="21"/>
        <v>0</v>
      </c>
      <c r="BH153" s="107">
        <f t="shared" si="22"/>
        <v>0</v>
      </c>
      <c r="BI153" s="107">
        <f t="shared" si="23"/>
        <v>0</v>
      </c>
      <c r="BJ153" s="20" t="s">
        <v>103</v>
      </c>
      <c r="BK153" s="171">
        <f t="shared" si="24"/>
        <v>0</v>
      </c>
      <c r="BL153" s="20" t="s">
        <v>222</v>
      </c>
      <c r="BM153" s="20" t="s">
        <v>382</v>
      </c>
    </row>
    <row r="154" spans="2:65" s="10" customFormat="1" ht="16.5" customHeight="1">
      <c r="B154" s="172"/>
      <c r="C154" s="173"/>
      <c r="D154" s="173"/>
      <c r="E154" s="174" t="s">
        <v>5</v>
      </c>
      <c r="F154" s="248" t="s">
        <v>82</v>
      </c>
      <c r="G154" s="249"/>
      <c r="H154" s="249"/>
      <c r="I154" s="249"/>
      <c r="J154" s="173"/>
      <c r="K154" s="175">
        <v>1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153</v>
      </c>
      <c r="AU154" s="179" t="s">
        <v>103</v>
      </c>
      <c r="AV154" s="10" t="s">
        <v>103</v>
      </c>
      <c r="AW154" s="10" t="s">
        <v>32</v>
      </c>
      <c r="AX154" s="10" t="s">
        <v>82</v>
      </c>
      <c r="AY154" s="179" t="s">
        <v>145</v>
      </c>
    </row>
    <row r="155" spans="2:65" s="1" customFormat="1" ht="25.5" customHeight="1">
      <c r="B155" s="134"/>
      <c r="C155" s="163" t="s">
        <v>250</v>
      </c>
      <c r="D155" s="163" t="s">
        <v>146</v>
      </c>
      <c r="E155" s="164" t="s">
        <v>383</v>
      </c>
      <c r="F155" s="254" t="s">
        <v>384</v>
      </c>
      <c r="G155" s="254"/>
      <c r="H155" s="254"/>
      <c r="I155" s="254"/>
      <c r="J155" s="165" t="s">
        <v>220</v>
      </c>
      <c r="K155" s="166">
        <v>1</v>
      </c>
      <c r="L155" s="238">
        <v>0</v>
      </c>
      <c r="M155" s="238"/>
      <c r="N155" s="239">
        <f>ROUND(L155*K155,3)</f>
        <v>0</v>
      </c>
      <c r="O155" s="239"/>
      <c r="P155" s="239"/>
      <c r="Q155" s="239"/>
      <c r="R155" s="137"/>
      <c r="T155" s="168" t="s">
        <v>5</v>
      </c>
      <c r="U155" s="45" t="s">
        <v>42</v>
      </c>
      <c r="V155" s="37"/>
      <c r="W155" s="169">
        <f>V155*K155</f>
        <v>0</v>
      </c>
      <c r="X155" s="169">
        <v>1.2E-4</v>
      </c>
      <c r="Y155" s="169">
        <f>X155*K155</f>
        <v>1.2E-4</v>
      </c>
      <c r="Z155" s="169">
        <v>0</v>
      </c>
      <c r="AA155" s="170">
        <f>Z155*K155</f>
        <v>0</v>
      </c>
      <c r="AR155" s="20" t="s">
        <v>222</v>
      </c>
      <c r="AT155" s="20" t="s">
        <v>146</v>
      </c>
      <c r="AU155" s="20" t="s">
        <v>103</v>
      </c>
      <c r="AY155" s="20" t="s">
        <v>145</v>
      </c>
      <c r="BE155" s="107">
        <f>IF(U155="základná",N155,0)</f>
        <v>0</v>
      </c>
      <c r="BF155" s="107">
        <f>IF(U155="znížená",N155,0)</f>
        <v>0</v>
      </c>
      <c r="BG155" s="107">
        <f>IF(U155="zákl. prenesená",N155,0)</f>
        <v>0</v>
      </c>
      <c r="BH155" s="107">
        <f>IF(U155="zníž. prenesená",N155,0)</f>
        <v>0</v>
      </c>
      <c r="BI155" s="107">
        <f>IF(U155="nulová",N155,0)</f>
        <v>0</v>
      </c>
      <c r="BJ155" s="20" t="s">
        <v>103</v>
      </c>
      <c r="BK155" s="171">
        <f>ROUND(L155*K155,3)</f>
        <v>0</v>
      </c>
      <c r="BL155" s="20" t="s">
        <v>222</v>
      </c>
      <c r="BM155" s="20" t="s">
        <v>385</v>
      </c>
    </row>
    <row r="156" spans="2:65" s="10" customFormat="1" ht="16.5" customHeight="1">
      <c r="B156" s="172"/>
      <c r="C156" s="173"/>
      <c r="D156" s="173"/>
      <c r="E156" s="174" t="s">
        <v>5</v>
      </c>
      <c r="F156" s="248" t="s">
        <v>82</v>
      </c>
      <c r="G156" s="249"/>
      <c r="H156" s="249"/>
      <c r="I156" s="249"/>
      <c r="J156" s="173"/>
      <c r="K156" s="175">
        <v>1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153</v>
      </c>
      <c r="AU156" s="179" t="s">
        <v>103</v>
      </c>
      <c r="AV156" s="10" t="s">
        <v>103</v>
      </c>
      <c r="AW156" s="10" t="s">
        <v>32</v>
      </c>
      <c r="AX156" s="10" t="s">
        <v>82</v>
      </c>
      <c r="AY156" s="179" t="s">
        <v>145</v>
      </c>
    </row>
    <row r="157" spans="2:65" s="1" customFormat="1" ht="51" customHeight="1">
      <c r="B157" s="134"/>
      <c r="C157" s="163" t="s">
        <v>254</v>
      </c>
      <c r="D157" s="163" t="s">
        <v>146</v>
      </c>
      <c r="E157" s="164" t="s">
        <v>386</v>
      </c>
      <c r="F157" s="254" t="s">
        <v>387</v>
      </c>
      <c r="G157" s="254"/>
      <c r="H157" s="254"/>
      <c r="I157" s="254"/>
      <c r="J157" s="165" t="s">
        <v>220</v>
      </c>
      <c r="K157" s="166">
        <v>2</v>
      </c>
      <c r="L157" s="238">
        <v>0</v>
      </c>
      <c r="M157" s="238"/>
      <c r="N157" s="239">
        <f>ROUND(L157*K157,3)</f>
        <v>0</v>
      </c>
      <c r="O157" s="239"/>
      <c r="P157" s="239"/>
      <c r="Q157" s="239"/>
      <c r="R157" s="137"/>
      <c r="T157" s="168" t="s">
        <v>5</v>
      </c>
      <c r="U157" s="45" t="s">
        <v>42</v>
      </c>
      <c r="V157" s="37"/>
      <c r="W157" s="169">
        <f>V157*K157</f>
        <v>0</v>
      </c>
      <c r="X157" s="169">
        <v>0</v>
      </c>
      <c r="Y157" s="169">
        <f>X157*K157</f>
        <v>0</v>
      </c>
      <c r="Z157" s="169">
        <v>2.0000000000000002E-5</v>
      </c>
      <c r="AA157" s="170">
        <f>Z157*K157</f>
        <v>4.0000000000000003E-5</v>
      </c>
      <c r="AR157" s="20" t="s">
        <v>222</v>
      </c>
      <c r="AT157" s="20" t="s">
        <v>146</v>
      </c>
      <c r="AU157" s="20" t="s">
        <v>103</v>
      </c>
      <c r="AY157" s="20" t="s">
        <v>145</v>
      </c>
      <c r="BE157" s="107">
        <f>IF(U157="základná",N157,0)</f>
        <v>0</v>
      </c>
      <c r="BF157" s="107">
        <f>IF(U157="znížená",N157,0)</f>
        <v>0</v>
      </c>
      <c r="BG157" s="107">
        <f>IF(U157="zákl. prenesená",N157,0)</f>
        <v>0</v>
      </c>
      <c r="BH157" s="107">
        <f>IF(U157="zníž. prenesená",N157,0)</f>
        <v>0</v>
      </c>
      <c r="BI157" s="107">
        <f>IF(U157="nulová",N157,0)</f>
        <v>0</v>
      </c>
      <c r="BJ157" s="20" t="s">
        <v>103</v>
      </c>
      <c r="BK157" s="171">
        <f>ROUND(L157*K157,3)</f>
        <v>0</v>
      </c>
      <c r="BL157" s="20" t="s">
        <v>222</v>
      </c>
      <c r="BM157" s="20" t="s">
        <v>388</v>
      </c>
    </row>
    <row r="158" spans="2:65" s="10" customFormat="1" ht="16.5" customHeight="1">
      <c r="B158" s="172"/>
      <c r="C158" s="173"/>
      <c r="D158" s="173"/>
      <c r="E158" s="174" t="s">
        <v>5</v>
      </c>
      <c r="F158" s="248" t="s">
        <v>389</v>
      </c>
      <c r="G158" s="249"/>
      <c r="H158" s="249"/>
      <c r="I158" s="249"/>
      <c r="J158" s="173"/>
      <c r="K158" s="175">
        <v>2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153</v>
      </c>
      <c r="AU158" s="179" t="s">
        <v>103</v>
      </c>
      <c r="AV158" s="10" t="s">
        <v>103</v>
      </c>
      <c r="AW158" s="10" t="s">
        <v>32</v>
      </c>
      <c r="AX158" s="10" t="s">
        <v>82</v>
      </c>
      <c r="AY158" s="179" t="s">
        <v>145</v>
      </c>
    </row>
    <row r="159" spans="2:65" s="1" customFormat="1" ht="25.5" customHeight="1">
      <c r="B159" s="134"/>
      <c r="C159" s="163" t="s">
        <v>258</v>
      </c>
      <c r="D159" s="163" t="s">
        <v>146</v>
      </c>
      <c r="E159" s="164" t="s">
        <v>390</v>
      </c>
      <c r="F159" s="254" t="s">
        <v>391</v>
      </c>
      <c r="G159" s="254"/>
      <c r="H159" s="254"/>
      <c r="I159" s="254"/>
      <c r="J159" s="165" t="s">
        <v>301</v>
      </c>
      <c r="K159" s="167">
        <v>0</v>
      </c>
      <c r="L159" s="238">
        <v>0</v>
      </c>
      <c r="M159" s="238"/>
      <c r="N159" s="239">
        <f>ROUND(L159*K159,3)</f>
        <v>0</v>
      </c>
      <c r="O159" s="239"/>
      <c r="P159" s="239"/>
      <c r="Q159" s="239"/>
      <c r="R159" s="137"/>
      <c r="T159" s="168" t="s">
        <v>5</v>
      </c>
      <c r="U159" s="45" t="s">
        <v>42</v>
      </c>
      <c r="V159" s="37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0" t="s">
        <v>222</v>
      </c>
      <c r="AT159" s="20" t="s">
        <v>146</v>
      </c>
      <c r="AU159" s="20" t="s">
        <v>103</v>
      </c>
      <c r="AY159" s="20" t="s">
        <v>145</v>
      </c>
      <c r="BE159" s="107">
        <f>IF(U159="základná",N159,0)</f>
        <v>0</v>
      </c>
      <c r="BF159" s="107">
        <f>IF(U159="znížená",N159,0)</f>
        <v>0</v>
      </c>
      <c r="BG159" s="107">
        <f>IF(U159="zákl. prenesená",N159,0)</f>
        <v>0</v>
      </c>
      <c r="BH159" s="107">
        <f>IF(U159="zníž. prenesená",N159,0)</f>
        <v>0</v>
      </c>
      <c r="BI159" s="107">
        <f>IF(U159="nulová",N159,0)</f>
        <v>0</v>
      </c>
      <c r="BJ159" s="20" t="s">
        <v>103</v>
      </c>
      <c r="BK159" s="171">
        <f>ROUND(L159*K159,3)</f>
        <v>0</v>
      </c>
      <c r="BL159" s="20" t="s">
        <v>222</v>
      </c>
      <c r="BM159" s="20" t="s">
        <v>392</v>
      </c>
    </row>
    <row r="160" spans="2:65" s="9" customFormat="1" ht="29.85" customHeight="1">
      <c r="B160" s="152"/>
      <c r="C160" s="153"/>
      <c r="D160" s="162" t="s">
        <v>333</v>
      </c>
      <c r="E160" s="162"/>
      <c r="F160" s="162"/>
      <c r="G160" s="162"/>
      <c r="H160" s="162"/>
      <c r="I160" s="162"/>
      <c r="J160" s="162"/>
      <c r="K160" s="162"/>
      <c r="L160" s="162"/>
      <c r="M160" s="162"/>
      <c r="N160" s="279">
        <f>BK160</f>
        <v>0</v>
      </c>
      <c r="O160" s="280"/>
      <c r="P160" s="280"/>
      <c r="Q160" s="280"/>
      <c r="R160" s="155"/>
      <c r="T160" s="156"/>
      <c r="U160" s="153"/>
      <c r="V160" s="153"/>
      <c r="W160" s="157">
        <f>SUM(W161:W164)</f>
        <v>0</v>
      </c>
      <c r="X160" s="153"/>
      <c r="Y160" s="157">
        <f>SUM(Y161:Y164)</f>
        <v>2.6000000000000002E-2</v>
      </c>
      <c r="Z160" s="153"/>
      <c r="AA160" s="158">
        <f>SUM(AA161:AA164)</f>
        <v>0</v>
      </c>
      <c r="AR160" s="159" t="s">
        <v>103</v>
      </c>
      <c r="AT160" s="160" t="s">
        <v>74</v>
      </c>
      <c r="AU160" s="160" t="s">
        <v>82</v>
      </c>
      <c r="AY160" s="159" t="s">
        <v>145</v>
      </c>
      <c r="BK160" s="161">
        <f>SUM(BK161:BK164)</f>
        <v>0</v>
      </c>
    </row>
    <row r="161" spans="2:65" s="1" customFormat="1" ht="38.25" customHeight="1">
      <c r="B161" s="134"/>
      <c r="C161" s="163" t="s">
        <v>262</v>
      </c>
      <c r="D161" s="163" t="s">
        <v>146</v>
      </c>
      <c r="E161" s="164" t="s">
        <v>393</v>
      </c>
      <c r="F161" s="254" t="s">
        <v>394</v>
      </c>
      <c r="G161" s="254"/>
      <c r="H161" s="254"/>
      <c r="I161" s="254"/>
      <c r="J161" s="165" t="s">
        <v>220</v>
      </c>
      <c r="K161" s="166">
        <v>1</v>
      </c>
      <c r="L161" s="238">
        <v>0</v>
      </c>
      <c r="M161" s="238"/>
      <c r="N161" s="239">
        <f>ROUND(L161*K161,3)</f>
        <v>0</v>
      </c>
      <c r="O161" s="239"/>
      <c r="P161" s="239"/>
      <c r="Q161" s="239"/>
      <c r="R161" s="137"/>
      <c r="T161" s="168" t="s">
        <v>5</v>
      </c>
      <c r="U161" s="45" t="s">
        <v>42</v>
      </c>
      <c r="V161" s="37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0" t="s">
        <v>222</v>
      </c>
      <c r="AT161" s="20" t="s">
        <v>146</v>
      </c>
      <c r="AU161" s="20" t="s">
        <v>103</v>
      </c>
      <c r="AY161" s="20" t="s">
        <v>145</v>
      </c>
      <c r="BE161" s="107">
        <f>IF(U161="základná",N161,0)</f>
        <v>0</v>
      </c>
      <c r="BF161" s="107">
        <f>IF(U161="znížená",N161,0)</f>
        <v>0</v>
      </c>
      <c r="BG161" s="107">
        <f>IF(U161="zákl. prenesená",N161,0)</f>
        <v>0</v>
      </c>
      <c r="BH161" s="107">
        <f>IF(U161="zníž. prenesená",N161,0)</f>
        <v>0</v>
      </c>
      <c r="BI161" s="107">
        <f>IF(U161="nulová",N161,0)</f>
        <v>0</v>
      </c>
      <c r="BJ161" s="20" t="s">
        <v>103</v>
      </c>
      <c r="BK161" s="171">
        <f>ROUND(L161*K161,3)</f>
        <v>0</v>
      </c>
      <c r="BL161" s="20" t="s">
        <v>222</v>
      </c>
      <c r="BM161" s="20" t="s">
        <v>395</v>
      </c>
    </row>
    <row r="162" spans="2:65" s="1" customFormat="1" ht="38.25" customHeight="1">
      <c r="B162" s="134"/>
      <c r="C162" s="188" t="s">
        <v>266</v>
      </c>
      <c r="D162" s="188" t="s">
        <v>271</v>
      </c>
      <c r="E162" s="189" t="s">
        <v>396</v>
      </c>
      <c r="F162" s="272" t="s">
        <v>397</v>
      </c>
      <c r="G162" s="272"/>
      <c r="H162" s="272"/>
      <c r="I162" s="272"/>
      <c r="J162" s="190" t="s">
        <v>220</v>
      </c>
      <c r="K162" s="191">
        <v>1</v>
      </c>
      <c r="L162" s="273">
        <v>0</v>
      </c>
      <c r="M162" s="273"/>
      <c r="N162" s="274">
        <f>ROUND(L162*K162,3)</f>
        <v>0</v>
      </c>
      <c r="O162" s="239"/>
      <c r="P162" s="239"/>
      <c r="Q162" s="239"/>
      <c r="R162" s="137"/>
      <c r="T162" s="168" t="s">
        <v>5</v>
      </c>
      <c r="U162" s="45" t="s">
        <v>42</v>
      </c>
      <c r="V162" s="37"/>
      <c r="W162" s="169">
        <f>V162*K162</f>
        <v>0</v>
      </c>
      <c r="X162" s="169">
        <v>1E-3</v>
      </c>
      <c r="Y162" s="169">
        <f>X162*K162</f>
        <v>1E-3</v>
      </c>
      <c r="Z162" s="169">
        <v>0</v>
      </c>
      <c r="AA162" s="170">
        <f>Z162*K162</f>
        <v>0</v>
      </c>
      <c r="AR162" s="20" t="s">
        <v>274</v>
      </c>
      <c r="AT162" s="20" t="s">
        <v>271</v>
      </c>
      <c r="AU162" s="20" t="s">
        <v>103</v>
      </c>
      <c r="AY162" s="20" t="s">
        <v>145</v>
      </c>
      <c r="BE162" s="107">
        <f>IF(U162="základná",N162,0)</f>
        <v>0</v>
      </c>
      <c r="BF162" s="107">
        <f>IF(U162="znížená",N162,0)</f>
        <v>0</v>
      </c>
      <c r="BG162" s="107">
        <f>IF(U162="zákl. prenesená",N162,0)</f>
        <v>0</v>
      </c>
      <c r="BH162" s="107">
        <f>IF(U162="zníž. prenesená",N162,0)</f>
        <v>0</v>
      </c>
      <c r="BI162" s="107">
        <f>IF(U162="nulová",N162,0)</f>
        <v>0</v>
      </c>
      <c r="BJ162" s="20" t="s">
        <v>103</v>
      </c>
      <c r="BK162" s="171">
        <f>ROUND(L162*K162,3)</f>
        <v>0</v>
      </c>
      <c r="BL162" s="20" t="s">
        <v>222</v>
      </c>
      <c r="BM162" s="20" t="s">
        <v>398</v>
      </c>
    </row>
    <row r="163" spans="2:65" s="1" customFormat="1" ht="38.25" customHeight="1">
      <c r="B163" s="134"/>
      <c r="C163" s="188" t="s">
        <v>270</v>
      </c>
      <c r="D163" s="188" t="s">
        <v>271</v>
      </c>
      <c r="E163" s="189" t="s">
        <v>399</v>
      </c>
      <c r="F163" s="272" t="s">
        <v>400</v>
      </c>
      <c r="G163" s="272"/>
      <c r="H163" s="272"/>
      <c r="I163" s="272"/>
      <c r="J163" s="190" t="s">
        <v>220</v>
      </c>
      <c r="K163" s="191">
        <v>1</v>
      </c>
      <c r="L163" s="273">
        <v>0</v>
      </c>
      <c r="M163" s="273"/>
      <c r="N163" s="274">
        <f>ROUND(L163*K163,3)</f>
        <v>0</v>
      </c>
      <c r="O163" s="239"/>
      <c r="P163" s="239"/>
      <c r="Q163" s="239"/>
      <c r="R163" s="137"/>
      <c r="T163" s="168" t="s">
        <v>5</v>
      </c>
      <c r="U163" s="45" t="s">
        <v>42</v>
      </c>
      <c r="V163" s="37"/>
      <c r="W163" s="169">
        <f>V163*K163</f>
        <v>0</v>
      </c>
      <c r="X163" s="169">
        <v>2.5000000000000001E-2</v>
      </c>
      <c r="Y163" s="169">
        <f>X163*K163</f>
        <v>2.5000000000000001E-2</v>
      </c>
      <c r="Z163" s="169">
        <v>0</v>
      </c>
      <c r="AA163" s="170">
        <f>Z163*K163</f>
        <v>0</v>
      </c>
      <c r="AR163" s="20" t="s">
        <v>274</v>
      </c>
      <c r="AT163" s="20" t="s">
        <v>271</v>
      </c>
      <c r="AU163" s="20" t="s">
        <v>103</v>
      </c>
      <c r="AY163" s="20" t="s">
        <v>145</v>
      </c>
      <c r="BE163" s="107">
        <f>IF(U163="základná",N163,0)</f>
        <v>0</v>
      </c>
      <c r="BF163" s="107">
        <f>IF(U163="znížená",N163,0)</f>
        <v>0</v>
      </c>
      <c r="BG163" s="107">
        <f>IF(U163="zákl. prenesená",N163,0)</f>
        <v>0</v>
      </c>
      <c r="BH163" s="107">
        <f>IF(U163="zníž. prenesená",N163,0)</f>
        <v>0</v>
      </c>
      <c r="BI163" s="107">
        <f>IF(U163="nulová",N163,0)</f>
        <v>0</v>
      </c>
      <c r="BJ163" s="20" t="s">
        <v>103</v>
      </c>
      <c r="BK163" s="171">
        <f>ROUND(L163*K163,3)</f>
        <v>0</v>
      </c>
      <c r="BL163" s="20" t="s">
        <v>222</v>
      </c>
      <c r="BM163" s="20" t="s">
        <v>401</v>
      </c>
    </row>
    <row r="164" spans="2:65" s="1" customFormat="1" ht="25.5" customHeight="1">
      <c r="B164" s="134"/>
      <c r="C164" s="163" t="s">
        <v>277</v>
      </c>
      <c r="D164" s="163" t="s">
        <v>146</v>
      </c>
      <c r="E164" s="164" t="s">
        <v>402</v>
      </c>
      <c r="F164" s="254" t="s">
        <v>403</v>
      </c>
      <c r="G164" s="254"/>
      <c r="H164" s="254"/>
      <c r="I164" s="254"/>
      <c r="J164" s="165" t="s">
        <v>301</v>
      </c>
      <c r="K164" s="167">
        <v>0</v>
      </c>
      <c r="L164" s="238">
        <v>0</v>
      </c>
      <c r="M164" s="238"/>
      <c r="N164" s="239">
        <f>ROUND(L164*K164,3)</f>
        <v>0</v>
      </c>
      <c r="O164" s="239"/>
      <c r="P164" s="239"/>
      <c r="Q164" s="239"/>
      <c r="R164" s="137"/>
      <c r="T164" s="168" t="s">
        <v>5</v>
      </c>
      <c r="U164" s="45" t="s">
        <v>42</v>
      </c>
      <c r="V164" s="37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0" t="s">
        <v>222</v>
      </c>
      <c r="AT164" s="20" t="s">
        <v>146</v>
      </c>
      <c r="AU164" s="20" t="s">
        <v>103</v>
      </c>
      <c r="AY164" s="20" t="s">
        <v>145</v>
      </c>
      <c r="BE164" s="107">
        <f>IF(U164="základná",N164,0)</f>
        <v>0</v>
      </c>
      <c r="BF164" s="107">
        <f>IF(U164="znížená",N164,0)</f>
        <v>0</v>
      </c>
      <c r="BG164" s="107">
        <f>IF(U164="zákl. prenesená",N164,0)</f>
        <v>0</v>
      </c>
      <c r="BH164" s="107">
        <f>IF(U164="zníž. prenesená",N164,0)</f>
        <v>0</v>
      </c>
      <c r="BI164" s="107">
        <f>IF(U164="nulová",N164,0)</f>
        <v>0</v>
      </c>
      <c r="BJ164" s="20" t="s">
        <v>103</v>
      </c>
      <c r="BK164" s="171">
        <f>ROUND(L164*K164,3)</f>
        <v>0</v>
      </c>
      <c r="BL164" s="20" t="s">
        <v>222</v>
      </c>
      <c r="BM164" s="20" t="s">
        <v>404</v>
      </c>
    </row>
    <row r="165" spans="2:65" s="9" customFormat="1" ht="29.85" customHeight="1">
      <c r="B165" s="152"/>
      <c r="C165" s="153"/>
      <c r="D165" s="162" t="s">
        <v>334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279">
        <f>BK165</f>
        <v>0</v>
      </c>
      <c r="O165" s="280"/>
      <c r="P165" s="280"/>
      <c r="Q165" s="280"/>
      <c r="R165" s="155"/>
      <c r="T165" s="156"/>
      <c r="U165" s="153"/>
      <c r="V165" s="153"/>
      <c r="W165" s="157">
        <f>SUM(W166:W174)</f>
        <v>0</v>
      </c>
      <c r="X165" s="153"/>
      <c r="Y165" s="157">
        <f>SUM(Y166:Y174)</f>
        <v>6.8170499999999995E-2</v>
      </c>
      <c r="Z165" s="153"/>
      <c r="AA165" s="158">
        <f>SUM(AA166:AA174)</f>
        <v>0</v>
      </c>
      <c r="AR165" s="159" t="s">
        <v>103</v>
      </c>
      <c r="AT165" s="160" t="s">
        <v>74</v>
      </c>
      <c r="AU165" s="160" t="s">
        <v>82</v>
      </c>
      <c r="AY165" s="159" t="s">
        <v>145</v>
      </c>
      <c r="BK165" s="161">
        <f>SUM(BK166:BK174)</f>
        <v>0</v>
      </c>
    </row>
    <row r="166" spans="2:65" s="1" customFormat="1" ht="38.25" customHeight="1">
      <c r="B166" s="134"/>
      <c r="C166" s="163" t="s">
        <v>282</v>
      </c>
      <c r="D166" s="163" t="s">
        <v>146</v>
      </c>
      <c r="E166" s="164" t="s">
        <v>405</v>
      </c>
      <c r="F166" s="254" t="s">
        <v>406</v>
      </c>
      <c r="G166" s="254"/>
      <c r="H166" s="254"/>
      <c r="I166" s="254"/>
      <c r="J166" s="165" t="s">
        <v>162</v>
      </c>
      <c r="K166" s="166">
        <v>13.5</v>
      </c>
      <c r="L166" s="238">
        <v>0</v>
      </c>
      <c r="M166" s="238"/>
      <c r="N166" s="239">
        <f>ROUND(L166*K166,3)</f>
        <v>0</v>
      </c>
      <c r="O166" s="239"/>
      <c r="P166" s="239"/>
      <c r="Q166" s="239"/>
      <c r="R166" s="137"/>
      <c r="T166" s="168" t="s">
        <v>5</v>
      </c>
      <c r="U166" s="45" t="s">
        <v>42</v>
      </c>
      <c r="V166" s="37"/>
      <c r="W166" s="169">
        <f>V166*K166</f>
        <v>0</v>
      </c>
      <c r="X166" s="169">
        <v>3.5200000000000001E-3</v>
      </c>
      <c r="Y166" s="169">
        <f>X166*K166</f>
        <v>4.752E-2</v>
      </c>
      <c r="Z166" s="169">
        <v>0</v>
      </c>
      <c r="AA166" s="170">
        <f>Z166*K166</f>
        <v>0</v>
      </c>
      <c r="AR166" s="20" t="s">
        <v>222</v>
      </c>
      <c r="AT166" s="20" t="s">
        <v>146</v>
      </c>
      <c r="AU166" s="20" t="s">
        <v>103</v>
      </c>
      <c r="AY166" s="20" t="s">
        <v>145</v>
      </c>
      <c r="BE166" s="107">
        <f>IF(U166="základná",N166,0)</f>
        <v>0</v>
      </c>
      <c r="BF166" s="107">
        <f>IF(U166="znížená",N166,0)</f>
        <v>0</v>
      </c>
      <c r="BG166" s="107">
        <f>IF(U166="zákl. prenesená",N166,0)</f>
        <v>0</v>
      </c>
      <c r="BH166" s="107">
        <f>IF(U166="zníž. prenesená",N166,0)</f>
        <v>0</v>
      </c>
      <c r="BI166" s="107">
        <f>IF(U166="nulová",N166,0)</f>
        <v>0</v>
      </c>
      <c r="BJ166" s="20" t="s">
        <v>103</v>
      </c>
      <c r="BK166" s="171">
        <f>ROUND(L166*K166,3)</f>
        <v>0</v>
      </c>
      <c r="BL166" s="20" t="s">
        <v>222</v>
      </c>
      <c r="BM166" s="20" t="s">
        <v>407</v>
      </c>
    </row>
    <row r="167" spans="2:65" s="10" customFormat="1" ht="16.5" customHeight="1">
      <c r="B167" s="172"/>
      <c r="C167" s="173"/>
      <c r="D167" s="173"/>
      <c r="E167" s="174" t="s">
        <v>5</v>
      </c>
      <c r="F167" s="248" t="s">
        <v>408</v>
      </c>
      <c r="G167" s="249"/>
      <c r="H167" s="249"/>
      <c r="I167" s="249"/>
      <c r="J167" s="173"/>
      <c r="K167" s="175">
        <v>13.5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153</v>
      </c>
      <c r="AU167" s="179" t="s">
        <v>103</v>
      </c>
      <c r="AV167" s="10" t="s">
        <v>103</v>
      </c>
      <c r="AW167" s="10" t="s">
        <v>32</v>
      </c>
      <c r="AX167" s="10" t="s">
        <v>75</v>
      </c>
      <c r="AY167" s="179" t="s">
        <v>145</v>
      </c>
    </row>
    <row r="168" spans="2:65" s="11" customFormat="1" ht="16.5" customHeight="1">
      <c r="B168" s="180"/>
      <c r="C168" s="181"/>
      <c r="D168" s="181"/>
      <c r="E168" s="182" t="s">
        <v>329</v>
      </c>
      <c r="F168" s="252" t="s">
        <v>216</v>
      </c>
      <c r="G168" s="253"/>
      <c r="H168" s="253"/>
      <c r="I168" s="253"/>
      <c r="J168" s="181"/>
      <c r="K168" s="183">
        <v>13.5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153</v>
      </c>
      <c r="AU168" s="187" t="s">
        <v>103</v>
      </c>
      <c r="AV168" s="11" t="s">
        <v>150</v>
      </c>
      <c r="AW168" s="11" t="s">
        <v>32</v>
      </c>
      <c r="AX168" s="11" t="s">
        <v>82</v>
      </c>
      <c r="AY168" s="187" t="s">
        <v>145</v>
      </c>
    </row>
    <row r="169" spans="2:65" s="1" customFormat="1" ht="16.5" customHeight="1">
      <c r="B169" s="134"/>
      <c r="C169" s="188" t="s">
        <v>286</v>
      </c>
      <c r="D169" s="188" t="s">
        <v>271</v>
      </c>
      <c r="E169" s="189" t="s">
        <v>409</v>
      </c>
      <c r="F169" s="272" t="s">
        <v>410</v>
      </c>
      <c r="G169" s="272"/>
      <c r="H169" s="272"/>
      <c r="I169" s="272"/>
      <c r="J169" s="190" t="s">
        <v>162</v>
      </c>
      <c r="K169" s="191">
        <v>13.77</v>
      </c>
      <c r="L169" s="273">
        <v>0</v>
      </c>
      <c r="M169" s="273"/>
      <c r="N169" s="274">
        <f>ROUND(L169*K169,3)</f>
        <v>0</v>
      </c>
      <c r="O169" s="239"/>
      <c r="P169" s="239"/>
      <c r="Q169" s="239"/>
      <c r="R169" s="137"/>
      <c r="T169" s="168" t="s">
        <v>5</v>
      </c>
      <c r="U169" s="45" t="s">
        <v>42</v>
      </c>
      <c r="V169" s="37"/>
      <c r="W169" s="169">
        <f>V169*K169</f>
        <v>0</v>
      </c>
      <c r="X169" s="169">
        <v>9.5E-4</v>
      </c>
      <c r="Y169" s="169">
        <f>X169*K169</f>
        <v>1.3081499999999999E-2</v>
      </c>
      <c r="Z169" s="169">
        <v>0</v>
      </c>
      <c r="AA169" s="170">
        <f>Z169*K169</f>
        <v>0</v>
      </c>
      <c r="AR169" s="20" t="s">
        <v>274</v>
      </c>
      <c r="AT169" s="20" t="s">
        <v>271</v>
      </c>
      <c r="AU169" s="20" t="s">
        <v>103</v>
      </c>
      <c r="AY169" s="20" t="s">
        <v>145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20" t="s">
        <v>103</v>
      </c>
      <c r="BK169" s="171">
        <f>ROUND(L169*K169,3)</f>
        <v>0</v>
      </c>
      <c r="BL169" s="20" t="s">
        <v>222</v>
      </c>
      <c r="BM169" s="20" t="s">
        <v>411</v>
      </c>
    </row>
    <row r="170" spans="2:65" s="10" customFormat="1" ht="16.5" customHeight="1">
      <c r="B170" s="172"/>
      <c r="C170" s="173"/>
      <c r="D170" s="173"/>
      <c r="E170" s="174" t="s">
        <v>5</v>
      </c>
      <c r="F170" s="248" t="s">
        <v>412</v>
      </c>
      <c r="G170" s="249"/>
      <c r="H170" s="249"/>
      <c r="I170" s="249"/>
      <c r="J170" s="173"/>
      <c r="K170" s="175">
        <v>13.77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153</v>
      </c>
      <c r="AU170" s="179" t="s">
        <v>103</v>
      </c>
      <c r="AV170" s="10" t="s">
        <v>103</v>
      </c>
      <c r="AW170" s="10" t="s">
        <v>32</v>
      </c>
      <c r="AX170" s="10" t="s">
        <v>82</v>
      </c>
      <c r="AY170" s="179" t="s">
        <v>145</v>
      </c>
    </row>
    <row r="171" spans="2:65" s="1" customFormat="1" ht="25.5" customHeight="1">
      <c r="B171" s="134"/>
      <c r="C171" s="163" t="s">
        <v>291</v>
      </c>
      <c r="D171" s="163" t="s">
        <v>146</v>
      </c>
      <c r="E171" s="164" t="s">
        <v>413</v>
      </c>
      <c r="F171" s="254" t="s">
        <v>414</v>
      </c>
      <c r="G171" s="254"/>
      <c r="H171" s="254"/>
      <c r="I171" s="254"/>
      <c r="J171" s="165" t="s">
        <v>220</v>
      </c>
      <c r="K171" s="166">
        <v>20</v>
      </c>
      <c r="L171" s="238">
        <v>0</v>
      </c>
      <c r="M171" s="238"/>
      <c r="N171" s="239">
        <f>ROUND(L171*K171,3)</f>
        <v>0</v>
      </c>
      <c r="O171" s="239"/>
      <c r="P171" s="239"/>
      <c r="Q171" s="239"/>
      <c r="R171" s="137"/>
      <c r="T171" s="168" t="s">
        <v>5</v>
      </c>
      <c r="U171" s="45" t="s">
        <v>42</v>
      </c>
      <c r="V171" s="37"/>
      <c r="W171" s="169">
        <f>V171*K171</f>
        <v>0</v>
      </c>
      <c r="X171" s="169">
        <v>3.3E-4</v>
      </c>
      <c r="Y171" s="169">
        <f>X171*K171</f>
        <v>6.6E-3</v>
      </c>
      <c r="Z171" s="169">
        <v>0</v>
      </c>
      <c r="AA171" s="170">
        <f>Z171*K171</f>
        <v>0</v>
      </c>
      <c r="AR171" s="20" t="s">
        <v>222</v>
      </c>
      <c r="AT171" s="20" t="s">
        <v>146</v>
      </c>
      <c r="AU171" s="20" t="s">
        <v>103</v>
      </c>
      <c r="AY171" s="20" t="s">
        <v>145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20" t="s">
        <v>103</v>
      </c>
      <c r="BK171" s="171">
        <f>ROUND(L171*K171,3)</f>
        <v>0</v>
      </c>
      <c r="BL171" s="20" t="s">
        <v>222</v>
      </c>
      <c r="BM171" s="20" t="s">
        <v>415</v>
      </c>
    </row>
    <row r="172" spans="2:65" s="1" customFormat="1" ht="16.5" customHeight="1">
      <c r="B172" s="134"/>
      <c r="C172" s="188" t="s">
        <v>274</v>
      </c>
      <c r="D172" s="188" t="s">
        <v>271</v>
      </c>
      <c r="E172" s="189" t="s">
        <v>409</v>
      </c>
      <c r="F172" s="272" t="s">
        <v>410</v>
      </c>
      <c r="G172" s="272"/>
      <c r="H172" s="272"/>
      <c r="I172" s="272"/>
      <c r="J172" s="190" t="s">
        <v>162</v>
      </c>
      <c r="K172" s="191">
        <v>1.02</v>
      </c>
      <c r="L172" s="273">
        <v>0</v>
      </c>
      <c r="M172" s="273"/>
      <c r="N172" s="274">
        <f>ROUND(L172*K172,3)</f>
        <v>0</v>
      </c>
      <c r="O172" s="239"/>
      <c r="P172" s="239"/>
      <c r="Q172" s="239"/>
      <c r="R172" s="137"/>
      <c r="T172" s="168" t="s">
        <v>5</v>
      </c>
      <c r="U172" s="45" t="s">
        <v>42</v>
      </c>
      <c r="V172" s="37"/>
      <c r="W172" s="169">
        <f>V172*K172</f>
        <v>0</v>
      </c>
      <c r="X172" s="169">
        <v>9.5E-4</v>
      </c>
      <c r="Y172" s="169">
        <f>X172*K172</f>
        <v>9.6900000000000003E-4</v>
      </c>
      <c r="Z172" s="169">
        <v>0</v>
      </c>
      <c r="AA172" s="170">
        <f>Z172*K172</f>
        <v>0</v>
      </c>
      <c r="AR172" s="20" t="s">
        <v>274</v>
      </c>
      <c r="AT172" s="20" t="s">
        <v>271</v>
      </c>
      <c r="AU172" s="20" t="s">
        <v>103</v>
      </c>
      <c r="AY172" s="20" t="s">
        <v>145</v>
      </c>
      <c r="BE172" s="107">
        <f>IF(U172="základná",N172,0)</f>
        <v>0</v>
      </c>
      <c r="BF172" s="107">
        <f>IF(U172="znížená",N172,0)</f>
        <v>0</v>
      </c>
      <c r="BG172" s="107">
        <f>IF(U172="zákl. prenesená",N172,0)</f>
        <v>0</v>
      </c>
      <c r="BH172" s="107">
        <f>IF(U172="zníž. prenesená",N172,0)</f>
        <v>0</v>
      </c>
      <c r="BI172" s="107">
        <f>IF(U172="nulová",N172,0)</f>
        <v>0</v>
      </c>
      <c r="BJ172" s="20" t="s">
        <v>103</v>
      </c>
      <c r="BK172" s="171">
        <f>ROUND(L172*K172,3)</f>
        <v>0</v>
      </c>
      <c r="BL172" s="20" t="s">
        <v>222</v>
      </c>
      <c r="BM172" s="20" t="s">
        <v>416</v>
      </c>
    </row>
    <row r="173" spans="2:65" s="10" customFormat="1" ht="16.5" customHeight="1">
      <c r="B173" s="172"/>
      <c r="C173" s="173"/>
      <c r="D173" s="173"/>
      <c r="E173" s="174" t="s">
        <v>5</v>
      </c>
      <c r="F173" s="248" t="s">
        <v>417</v>
      </c>
      <c r="G173" s="249"/>
      <c r="H173" s="249"/>
      <c r="I173" s="249"/>
      <c r="J173" s="173"/>
      <c r="K173" s="175">
        <v>1.02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8"/>
      <c r="AT173" s="179" t="s">
        <v>153</v>
      </c>
      <c r="AU173" s="179" t="s">
        <v>103</v>
      </c>
      <c r="AV173" s="10" t="s">
        <v>103</v>
      </c>
      <c r="AW173" s="10" t="s">
        <v>32</v>
      </c>
      <c r="AX173" s="10" t="s">
        <v>82</v>
      </c>
      <c r="AY173" s="179" t="s">
        <v>145</v>
      </c>
    </row>
    <row r="174" spans="2:65" s="1" customFormat="1" ht="25.5" customHeight="1">
      <c r="B174" s="134"/>
      <c r="C174" s="163" t="s">
        <v>298</v>
      </c>
      <c r="D174" s="163" t="s">
        <v>146</v>
      </c>
      <c r="E174" s="164" t="s">
        <v>418</v>
      </c>
      <c r="F174" s="254" t="s">
        <v>419</v>
      </c>
      <c r="G174" s="254"/>
      <c r="H174" s="254"/>
      <c r="I174" s="254"/>
      <c r="J174" s="165" t="s">
        <v>301</v>
      </c>
      <c r="K174" s="167">
        <v>0</v>
      </c>
      <c r="L174" s="238">
        <v>0</v>
      </c>
      <c r="M174" s="238"/>
      <c r="N174" s="239">
        <f>ROUND(L174*K174,3)</f>
        <v>0</v>
      </c>
      <c r="O174" s="239"/>
      <c r="P174" s="239"/>
      <c r="Q174" s="239"/>
      <c r="R174" s="137"/>
      <c r="T174" s="168" t="s">
        <v>5</v>
      </c>
      <c r="U174" s="45" t="s">
        <v>42</v>
      </c>
      <c r="V174" s="37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0" t="s">
        <v>222</v>
      </c>
      <c r="AT174" s="20" t="s">
        <v>146</v>
      </c>
      <c r="AU174" s="20" t="s">
        <v>103</v>
      </c>
      <c r="AY174" s="20" t="s">
        <v>145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20" t="s">
        <v>103</v>
      </c>
      <c r="BK174" s="171">
        <f>ROUND(L174*K174,3)</f>
        <v>0</v>
      </c>
      <c r="BL174" s="20" t="s">
        <v>222</v>
      </c>
      <c r="BM174" s="20" t="s">
        <v>420</v>
      </c>
    </row>
    <row r="175" spans="2:65" s="1" customFormat="1" ht="49.95" customHeight="1">
      <c r="B175" s="36"/>
      <c r="C175" s="37"/>
      <c r="D175" s="154" t="s">
        <v>327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281">
        <f>BK175</f>
        <v>0</v>
      </c>
      <c r="O175" s="282"/>
      <c r="P175" s="282"/>
      <c r="Q175" s="282"/>
      <c r="R175" s="38"/>
      <c r="T175" s="192"/>
      <c r="U175" s="57"/>
      <c r="V175" s="57"/>
      <c r="W175" s="57"/>
      <c r="X175" s="57"/>
      <c r="Y175" s="57"/>
      <c r="Z175" s="57"/>
      <c r="AA175" s="59"/>
      <c r="AT175" s="20" t="s">
        <v>74</v>
      </c>
      <c r="AU175" s="20" t="s">
        <v>75</v>
      </c>
      <c r="AY175" s="20" t="s">
        <v>328</v>
      </c>
      <c r="BK175" s="171">
        <v>0</v>
      </c>
    </row>
    <row r="176" spans="2:65" s="1" customFormat="1" ht="6.9" customHeight="1"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2"/>
    </row>
  </sheetData>
  <mergeCells count="190">
    <mergeCell ref="N171:Q171"/>
    <mergeCell ref="N169:Q169"/>
    <mergeCell ref="N172:Q172"/>
    <mergeCell ref="N174:Q174"/>
    <mergeCell ref="N175:Q175"/>
    <mergeCell ref="F166:I166"/>
    <mergeCell ref="F164:I164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C73:Q73"/>
    <mergeCell ref="F76:P76"/>
    <mergeCell ref="F75:P75"/>
    <mergeCell ref="M78:P78"/>
    <mergeCell ref="M80:Q80"/>
    <mergeCell ref="M81:Q81"/>
    <mergeCell ref="C83:G83"/>
    <mergeCell ref="N83:Q83"/>
    <mergeCell ref="N85:Q85"/>
    <mergeCell ref="N86:Q86"/>
    <mergeCell ref="N87:Q87"/>
    <mergeCell ref="N88:Q88"/>
    <mergeCell ref="N89:Q89"/>
    <mergeCell ref="N90:Q90"/>
    <mergeCell ref="N93:Q93"/>
    <mergeCell ref="N91:Q91"/>
    <mergeCell ref="N92:Q92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L119:M119"/>
    <mergeCell ref="N119:Q119"/>
    <mergeCell ref="F119:I119"/>
    <mergeCell ref="L123:M123"/>
    <mergeCell ref="N123:Q123"/>
    <mergeCell ref="N120:Q120"/>
    <mergeCell ref="N121:Q121"/>
    <mergeCell ref="N122:Q122"/>
    <mergeCell ref="F123:I123"/>
    <mergeCell ref="F126:I126"/>
    <mergeCell ref="F124:I124"/>
    <mergeCell ref="F125:I125"/>
    <mergeCell ref="N128:Q128"/>
    <mergeCell ref="N127:Q127"/>
    <mergeCell ref="L153:M153"/>
    <mergeCell ref="L152:M152"/>
    <mergeCell ref="L155:M155"/>
    <mergeCell ref="L157:M157"/>
    <mergeCell ref="L159:M159"/>
    <mergeCell ref="F129:I129"/>
    <mergeCell ref="F130:I130"/>
    <mergeCell ref="L130:M130"/>
    <mergeCell ref="N130:Q130"/>
    <mergeCell ref="N132:Q132"/>
    <mergeCell ref="N133:Q133"/>
    <mergeCell ref="N135:Q135"/>
    <mergeCell ref="N137:Q137"/>
    <mergeCell ref="N138:Q138"/>
    <mergeCell ref="N139:Q139"/>
    <mergeCell ref="N140:Q140"/>
    <mergeCell ref="N141:Q141"/>
    <mergeCell ref="N142:Q142"/>
    <mergeCell ref="N143:Q143"/>
    <mergeCell ref="F131:I131"/>
    <mergeCell ref="L163:M163"/>
    <mergeCell ref="L164:M164"/>
    <mergeCell ref="L166:M166"/>
    <mergeCell ref="L169:M169"/>
    <mergeCell ref="L171:M171"/>
    <mergeCell ref="L172:M172"/>
    <mergeCell ref="L174:M174"/>
    <mergeCell ref="F128:I128"/>
    <mergeCell ref="L128:M128"/>
    <mergeCell ref="F141:I141"/>
    <mergeCell ref="F142:I142"/>
    <mergeCell ref="F143:I143"/>
    <mergeCell ref="F145:I145"/>
    <mergeCell ref="L132:M132"/>
    <mergeCell ref="L140:M140"/>
    <mergeCell ref="L133:M133"/>
    <mergeCell ref="L135:M135"/>
    <mergeCell ref="L137:M137"/>
    <mergeCell ref="L138:M138"/>
    <mergeCell ref="L139:M139"/>
    <mergeCell ref="L141:M141"/>
    <mergeCell ref="L142:M142"/>
    <mergeCell ref="L143:M143"/>
    <mergeCell ref="L145:M145"/>
    <mergeCell ref="F137:I137"/>
    <mergeCell ref="F133:I133"/>
    <mergeCell ref="F132:I132"/>
    <mergeCell ref="F134:I134"/>
    <mergeCell ref="F135:I135"/>
    <mergeCell ref="F136:I136"/>
    <mergeCell ref="F138:I138"/>
    <mergeCell ref="F139:I139"/>
    <mergeCell ref="F140:I140"/>
    <mergeCell ref="F156:I156"/>
    <mergeCell ref="F157:I157"/>
    <mergeCell ref="F158:I158"/>
    <mergeCell ref="F159:I159"/>
    <mergeCell ref="F161:I161"/>
    <mergeCell ref="F162:I162"/>
    <mergeCell ref="L148:M148"/>
    <mergeCell ref="L149:M149"/>
    <mergeCell ref="L150:M150"/>
    <mergeCell ref="L151:M151"/>
    <mergeCell ref="F148:I148"/>
    <mergeCell ref="F150:I150"/>
    <mergeCell ref="F149:I149"/>
    <mergeCell ref="F151:I151"/>
    <mergeCell ref="F152:I152"/>
    <mergeCell ref="L161:M161"/>
    <mergeCell ref="L162:M162"/>
    <mergeCell ref="F163:I163"/>
    <mergeCell ref="N166:Q166"/>
    <mergeCell ref="N146:Q146"/>
    <mergeCell ref="N147:Q147"/>
    <mergeCell ref="N160:Q160"/>
    <mergeCell ref="N165:Q165"/>
    <mergeCell ref="N144:Q144"/>
    <mergeCell ref="N145:Q145"/>
    <mergeCell ref="N149:Q149"/>
    <mergeCell ref="N148:Q148"/>
    <mergeCell ref="N150:Q150"/>
    <mergeCell ref="N151:Q151"/>
    <mergeCell ref="N152:Q152"/>
    <mergeCell ref="N153:Q153"/>
    <mergeCell ref="N155:Q155"/>
    <mergeCell ref="N157:Q157"/>
    <mergeCell ref="N159:Q159"/>
    <mergeCell ref="N161:Q161"/>
    <mergeCell ref="N162:Q162"/>
    <mergeCell ref="N163:Q163"/>
    <mergeCell ref="N164:Q164"/>
    <mergeCell ref="F153:I153"/>
    <mergeCell ref="F154:I154"/>
    <mergeCell ref="F155:I15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S2:AC2"/>
    <mergeCell ref="M27:P27"/>
    <mergeCell ref="H36:J36"/>
    <mergeCell ref="M36:P36"/>
    <mergeCell ref="L38:P38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Rampa pred vstupom</vt:lpstr>
      <vt:lpstr>02 - Oprava obkladu vo WC</vt:lpstr>
      <vt:lpstr>'01 - Rampa pred vstupom'!Názvy_tlače</vt:lpstr>
      <vt:lpstr>'02 - Oprava obkladu vo WC'!Názvy_tlače</vt:lpstr>
      <vt:lpstr>'Rekapitulácia stavby'!Názvy_tlače</vt:lpstr>
      <vt:lpstr>'01 - Rampa pred vstupom'!Oblasť_tlače</vt:lpstr>
      <vt:lpstr>'02 - Oprava obkladu vo WC'!Oblasť_tlače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2018-07-26T07:15:06Z</cp:lastPrinted>
  <dcterms:created xsi:type="dcterms:W3CDTF">2018-07-24T17:55:23Z</dcterms:created>
  <dcterms:modified xsi:type="dcterms:W3CDTF">2018-07-26T07:36:21Z</dcterms:modified>
</cp:coreProperties>
</file>